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880" windowHeight="7815" tabRatio="733" activeTab="8"/>
  </bookViews>
  <sheets>
    <sheet name="Carátula1" sheetId="1" r:id="rId1"/>
    <sheet name="Datos2" sheetId="2" r:id="rId2"/>
    <sheet name="RRHH3" sheetId="3" r:id="rId3"/>
    <sheet name="SELECCIONES" sheetId="4" state="hidden" r:id="rId4"/>
    <sheet name="Técnico4" sheetId="5" r:id="rId5"/>
    <sheet name="Técnico5" sheetId="6" r:id="rId6"/>
    <sheet name="Impacto6" sheetId="7" r:id="rId7"/>
    <sheet name="Negocio7" sheetId="8" r:id="rId8"/>
    <sheet name="Plan8" sheetId="9" r:id="rId9"/>
    <sheet name="Presupuesto9" sheetId="10" r:id="rId10"/>
    <sheet name="Proyección10" sheetId="11" r:id="rId11"/>
    <sheet name="Financiero11" sheetId="12" r:id="rId12"/>
  </sheets>
  <definedNames>
    <definedName name="_Toc160215068" localSheetId="0">'Carátula1'!$A$4</definedName>
    <definedName name="_Toc160215068" localSheetId="1">'Datos2'!$A$7</definedName>
    <definedName name="_Toc160215068" localSheetId="11">'Financiero11'!#REF!</definedName>
    <definedName name="_Toc160215068" localSheetId="6">'Impacto6'!#REF!</definedName>
    <definedName name="_Toc160215068" localSheetId="7">'Negocio7'!#REF!</definedName>
    <definedName name="_Toc160215068" localSheetId="8">'Plan8'!#REF!</definedName>
    <definedName name="_Toc160215068" localSheetId="9">'Presupuesto9'!#REF!</definedName>
    <definedName name="_Toc160215068" localSheetId="10">'Proyección10'!#REF!</definedName>
    <definedName name="_Toc160215068" localSheetId="4">'Técnico4'!#REF!</definedName>
    <definedName name="_Toc160215068" localSheetId="5">'Técnico5'!#REF!</definedName>
    <definedName name="_Toc160215069" localSheetId="0">'Carátula1'!$A$6</definedName>
    <definedName name="_Toc160215069" localSheetId="1">'Datos2'!#REF!</definedName>
    <definedName name="_Toc160215069" localSheetId="11">'Financiero11'!#REF!</definedName>
    <definedName name="_Toc160215069" localSheetId="6">'Impacto6'!#REF!</definedName>
    <definedName name="_Toc160215069" localSheetId="7">'Negocio7'!#REF!</definedName>
    <definedName name="_Toc160215069" localSheetId="8">'Plan8'!#REF!</definedName>
    <definedName name="_Toc160215069" localSheetId="9">'Presupuesto9'!#REF!</definedName>
    <definedName name="_Toc160215069" localSheetId="10">'Proyección10'!#REF!</definedName>
    <definedName name="_Toc160215069" localSheetId="4">'Técnico4'!#REF!</definedName>
    <definedName name="_Toc160215069" localSheetId="5">'Técnico5'!#REF!</definedName>
    <definedName name="_xlnm.Print_Area" localSheetId="0">'Carátula1'!$A$1:$G$45</definedName>
    <definedName name="_xlnm.Print_Area" localSheetId="1">'Datos2'!$A$1:$G$43</definedName>
    <definedName name="_xlnm.Print_Area" localSheetId="11">'Financiero11'!$A$1:$H$44</definedName>
    <definedName name="_xlnm.Print_Area" localSheetId="6">'Impacto6'!$A$1:$G$45</definedName>
    <definedName name="_xlnm.Print_Area" localSheetId="7">'Negocio7'!$A$1:$G$46</definedName>
    <definedName name="_xlnm.Print_Area" localSheetId="8">'Plan8'!$A$1:$I$55</definedName>
    <definedName name="_xlnm.Print_Area" localSheetId="9">'Presupuesto9'!$A$1:$J$32</definedName>
    <definedName name="_xlnm.Print_Area" localSheetId="10">'Proyección10'!$A$1:$H$42</definedName>
    <definedName name="_xlnm.Print_Area" localSheetId="2">'RRHH3'!$A$1:$G$29</definedName>
    <definedName name="_xlnm.Print_Area" localSheetId="4">'Técnico4'!$A$1:$G$45</definedName>
    <definedName name="_xlnm.Print_Area" localSheetId="5">'Técnico5'!$A$1:$G$45</definedName>
  </definedNames>
  <calcPr fullCalcOnLoad="1"/>
</workbook>
</file>

<file path=xl/comments10.xml><?xml version="1.0" encoding="utf-8"?>
<comments xmlns="http://schemas.openxmlformats.org/spreadsheetml/2006/main">
  <authors>
    <author>Autor</author>
  </authors>
  <commentList>
    <comment ref="F30" authorId="0">
      <text>
        <r>
          <rPr>
            <b/>
            <sz val="8"/>
            <rFont val="Tahoma"/>
            <family val="2"/>
          </rPr>
          <t>Mínimo 30% (individual)
 y 
20% (asociativo)</t>
        </r>
      </text>
    </comment>
    <comment ref="H30" authorId="0">
      <text>
        <r>
          <rPr>
            <b/>
            <sz val="8"/>
            <rFont val="Tahoma"/>
            <family val="2"/>
          </rPr>
          <t>Hasta 70% (individual)
 y 
80% (asociativo)</t>
        </r>
      </text>
    </comment>
  </commentList>
</comments>
</file>

<file path=xl/comments2.xml><?xml version="1.0" encoding="utf-8"?>
<comments xmlns="http://schemas.openxmlformats.org/spreadsheetml/2006/main">
  <authors>
    <author>Autor</author>
  </authors>
  <commentList>
    <comment ref="C17" authorId="0">
      <text>
        <r>
          <rPr>
            <b/>
            <sz val="8"/>
            <rFont val="Tahoma"/>
            <family val="2"/>
          </rPr>
          <t>Describa Servicios/productos actuales.Clientes/usuarios principales, otros antecedentes que describan su experiencia, actividades en el ámbito de la innovación</t>
        </r>
      </text>
    </comment>
    <comment ref="C37" authorId="0">
      <text>
        <r>
          <rPr>
            <b/>
            <sz val="8"/>
            <rFont val="Tahoma"/>
            <family val="2"/>
          </rPr>
          <t>Indique experiencias anteriores de trabajo conjunto y sus resultados</t>
        </r>
      </text>
    </comment>
  </commentList>
</comments>
</file>

<file path=xl/sharedStrings.xml><?xml version="1.0" encoding="utf-8"?>
<sst xmlns="http://schemas.openxmlformats.org/spreadsheetml/2006/main" count="504" uniqueCount="373">
  <si>
    <t>Favor completar todos los campos de la ficha que sean aplicables para su propuesta</t>
  </si>
  <si>
    <t>Nombre/s</t>
  </si>
  <si>
    <t>Dirección</t>
  </si>
  <si>
    <t>Teléfono / FAX</t>
  </si>
  <si>
    <t xml:space="preserve">Actividad </t>
  </si>
  <si>
    <t>Nombre y Apellido</t>
  </si>
  <si>
    <r>
      <t>Teléfono</t>
    </r>
    <r>
      <rPr>
        <sz val="8"/>
        <color indexed="8"/>
        <rFont val="Times New Roman"/>
        <family val="1"/>
      </rPr>
      <t> </t>
    </r>
    <r>
      <rPr>
        <b/>
        <sz val="12"/>
        <color indexed="8"/>
        <rFont val="Times New Roman"/>
        <family val="1"/>
      </rPr>
      <t>/Fax</t>
    </r>
  </si>
  <si>
    <t>Email</t>
  </si>
  <si>
    <t xml:space="preserve">Antecedentes del consorcio </t>
  </si>
  <si>
    <t xml:space="preserve">Nombre del Proyecto </t>
  </si>
  <si>
    <t xml:space="preserve">¿Cuál es el objetivo específico del proyecto? </t>
  </si>
  <si>
    <r>
      <t xml:space="preserve">Objetivos, resultados esperados y su grado de novedad </t>
    </r>
    <r>
      <rPr>
        <b/>
        <i/>
        <sz val="11"/>
        <color indexed="9"/>
        <rFont val="Times New Roman"/>
        <family val="1"/>
      </rPr>
      <t>(Describa)</t>
    </r>
  </si>
  <si>
    <t>¿En qué consiste la innovación propuesta? (Producto/servicio/proceso nuevo, mejorado, ya sea para la empresa, mercado local, sector, sociedad, región, internacional)</t>
  </si>
  <si>
    <t>1. Resultados de producción (productos, servicios, procesos)</t>
  </si>
  <si>
    <t>2. Resultados de protección (relacionados a la propiedad intelectual)</t>
  </si>
  <si>
    <t xml:space="preserve">3. Resultados de negocios (relacionados al modelo de negocio propuesto) </t>
  </si>
  <si>
    <t>4. Resultados de formación de capacidades (relacionados a construcción de capacidades p/la innovación)</t>
  </si>
  <si>
    <r>
      <t xml:space="preserve">Problemática y potenciales usuarios o beneficiarios de los resultados a obtenerse </t>
    </r>
    <r>
      <rPr>
        <b/>
        <i/>
        <sz val="11"/>
        <color indexed="9"/>
        <rFont val="Times New Roman"/>
        <family val="1"/>
      </rPr>
      <t>(Describa)</t>
    </r>
  </si>
  <si>
    <t xml:space="preserve">¿A quiénes se dirige el proyecto? </t>
  </si>
  <si>
    <t>¿Qué tan novedosa es la solución para los usuarios con relación a soluciones existentes? ¿Durante la ejecución del proyecto tiene algún rol el usuario o beneficiario? Cuál?</t>
  </si>
  <si>
    <t>Problemática que pretende ser resuelta, o su contribución a la solución</t>
  </si>
  <si>
    <t>En base al análisis del mercado o contexto social identifique y describa las oportunidades comerciales teniendo en cuenta principalmente los siguientes aspectos:</t>
  </si>
  <si>
    <t>Justificación e impacto esperado: económico, social y otros</t>
  </si>
  <si>
    <t>a) Fuerzas del mercado de introducción del producto/servicio/proceso nuevo o mejorado (Ejemplo: amenaza de nuevos competidores, rivalidad existente, poder de negociación de los proveedores, poder de negociación de los compradores, productos sustitutos, etc.)</t>
  </si>
  <si>
    <t xml:space="preserve">d) Modelo de negocio: ¿cómo se va a comercializar?; ¿modelo de recaudación? </t>
  </si>
  <si>
    <r>
      <t xml:space="preserve">Planes para utilización de los resultados del proyecto </t>
    </r>
    <r>
      <rPr>
        <b/>
        <i/>
        <sz val="11"/>
        <color indexed="9"/>
        <rFont val="Times New Roman"/>
        <family val="1"/>
      </rPr>
      <t>(Indique referencias o evidencias de todo lo señalado)</t>
    </r>
  </si>
  <si>
    <t>¿Conoce a posibles inversionistas para desarrollar el negocio en torno a los resultados del proyecto? ¿Quiénes? ¿Respaldo de otros patrocinantes para fases posteriores?</t>
  </si>
  <si>
    <r>
      <t xml:space="preserve">Descripción técnica del proyecto y metodología de trabajo </t>
    </r>
    <r>
      <rPr>
        <b/>
        <i/>
        <sz val="11"/>
        <color indexed="9"/>
        <rFont val="Times New Roman"/>
        <family val="1"/>
      </rPr>
      <t>(Describa)</t>
    </r>
  </si>
  <si>
    <r>
      <t xml:space="preserve">Riesgos del proyecto  </t>
    </r>
    <r>
      <rPr>
        <b/>
        <i/>
        <sz val="11"/>
        <color indexed="9"/>
        <rFont val="Times New Roman"/>
        <family val="1"/>
      </rPr>
      <t>(Describa)</t>
    </r>
  </si>
  <si>
    <t>¿Cuáles son los riesgos técnicos y de gestión involucrados? ¿Dependencia de factores externos? ¿Cómo serán mitigados o administrados?</t>
  </si>
  <si>
    <t>Identifique otras fuentes de financiamiento para el proyecto a realizarse -riesgo compartido- o para el financiamiento de etapas posteriores aprovechando los resultados obtenidos</t>
  </si>
  <si>
    <t>DESCRIPCION</t>
  </si>
  <si>
    <t>TOTALES</t>
  </si>
  <si>
    <t>CONACYT</t>
  </si>
  <si>
    <t>RUBROS</t>
  </si>
  <si>
    <t xml:space="preserve">Entidades/Empresas Asociadas </t>
  </si>
  <si>
    <t>VERIFICACION INTRODUC. DATOS</t>
  </si>
  <si>
    <t>EXCESO CARAC.</t>
  </si>
  <si>
    <t>VERIFICACION CANTIDAD DE ASOCIADOS</t>
  </si>
  <si>
    <t>(Describa Servicios/productos actuales.Clientes/usuarios principales, otros antecedentes que describan su experiencia, actividades en el ámbito de la innovación)</t>
  </si>
  <si>
    <r>
      <t xml:space="preserve">Justifique porqué debe realizarse el proyecto propuesto </t>
    </r>
    <r>
      <rPr>
        <b/>
        <i/>
        <u val="single"/>
        <sz val="11"/>
        <color indexed="8"/>
        <rFont val="Times New Roman"/>
        <family val="1"/>
      </rPr>
      <t>indicando referencias/evidencias</t>
    </r>
    <r>
      <rPr>
        <b/>
        <i/>
        <sz val="11"/>
        <color indexed="8"/>
        <rFont val="Times New Roman"/>
        <family val="1"/>
      </rPr>
      <t xml:space="preserve"> de lo señalado. Cuantifique / cualifique el impacto para su empresa, industria nacional, el mercado, la sociedad. ¿Se formarán capacidades en su empresa? Impacto ambiental.</t>
    </r>
  </si>
  <si>
    <t>RELLENO AUTOMATICO</t>
  </si>
  <si>
    <t>A</t>
  </si>
  <si>
    <t>ACT.</t>
  </si>
  <si>
    <t>ETA.</t>
  </si>
  <si>
    <t>TIE.</t>
  </si>
  <si>
    <t>EQU.</t>
  </si>
  <si>
    <t>T</t>
  </si>
  <si>
    <t>R</t>
  </si>
  <si>
    <t>E</t>
  </si>
  <si>
    <t>Aporte Individual</t>
  </si>
  <si>
    <t>Aporte Asociativo</t>
  </si>
  <si>
    <t>Verificacion SELECCIÓN INVALIDA pag3</t>
  </si>
  <si>
    <t>Cantidad de Centros de Investigacion</t>
  </si>
  <si>
    <t>Cantidad de Asociados</t>
  </si>
  <si>
    <t>ERROR 1</t>
  </si>
  <si>
    <t>ERROR 2</t>
  </si>
  <si>
    <t>SUMA VERIFICACION ERRORES</t>
  </si>
  <si>
    <t>MENSAJE 1</t>
  </si>
  <si>
    <t>MENSAJE 2</t>
  </si>
  <si>
    <t>Aporte Propio Min</t>
  </si>
  <si>
    <t>MENSAJE FINAL</t>
  </si>
  <si>
    <t>% CONACYT</t>
  </si>
  <si>
    <t>% TOTAL</t>
  </si>
  <si>
    <t>Viabilidad Económico-Financiera</t>
  </si>
  <si>
    <t>Información financiera</t>
  </si>
  <si>
    <t>Activo Circulante</t>
  </si>
  <si>
    <t>Pasivo Circulante</t>
  </si>
  <si>
    <t>Beneficio Neto</t>
  </si>
  <si>
    <t>Impuestos Pagados</t>
  </si>
  <si>
    <t>(Nombre de la Entidad/Empresa Ejecutora Principal)</t>
  </si>
  <si>
    <r>
      <t>Viabilidad Económico-Financiera</t>
    </r>
    <r>
      <rPr>
        <b/>
        <i/>
        <sz val="11"/>
        <color indexed="9"/>
        <rFont val="Times New Roman"/>
        <family val="1"/>
      </rPr>
      <t xml:space="preserve"> (Complete la información financiera solicitada)</t>
    </r>
  </si>
  <si>
    <r>
      <t>PROPONENTES</t>
    </r>
    <r>
      <rPr>
        <b/>
        <sz val="18"/>
        <color indexed="8"/>
        <rFont val="Times New Roman"/>
        <family val="1"/>
      </rPr>
      <t>:</t>
    </r>
  </si>
  <si>
    <t>CANTIDAD DE ASOCIADOS</t>
  </si>
  <si>
    <t>TIPO ASOC 1</t>
  </si>
  <si>
    <t>TIPO ASOC 2</t>
  </si>
  <si>
    <t>TIPO ASOC 3</t>
  </si>
  <si>
    <t>TIPO ASOC 4</t>
  </si>
  <si>
    <t>EMP</t>
  </si>
  <si>
    <t>INV</t>
  </si>
  <si>
    <r>
      <t xml:space="preserve">Datos de la Empresa Solicitante </t>
    </r>
    <r>
      <rPr>
        <b/>
        <i/>
        <sz val="13"/>
        <color indexed="9"/>
        <rFont val="Times New Roman"/>
        <family val="1"/>
      </rPr>
      <t>(Ejecutor)</t>
    </r>
  </si>
  <si>
    <t>Cargo</t>
  </si>
  <si>
    <t>Cantidad de Asociados:</t>
  </si>
  <si>
    <t>EQUIPO DE EMPRESAS/ENTIDADES</t>
  </si>
  <si>
    <t>EJECUTOR</t>
  </si>
  <si>
    <t>ASOCIADO 1</t>
  </si>
  <si>
    <t>ASOCIADO 2</t>
  </si>
  <si>
    <t>ASOCIADO 3</t>
  </si>
  <si>
    <t>ASOCIADO 4</t>
  </si>
  <si>
    <t>Empresa / Entidad</t>
  </si>
  <si>
    <t>Vinculación</t>
  </si>
  <si>
    <t>RESPONSABLE TÉCNICO</t>
  </si>
  <si>
    <t>Empresa/Entidad</t>
  </si>
  <si>
    <t>VINCULACIONES</t>
  </si>
  <si>
    <t>Personal Existente (TIEMPO COMPLETO)</t>
  </si>
  <si>
    <t>Personal Existente (DEDICACIÓN PARCIAL)</t>
  </si>
  <si>
    <t>A ser contrado/a</t>
  </si>
  <si>
    <t>Equipo Técnico</t>
  </si>
  <si>
    <t>Rol en el Proyecto</t>
  </si>
  <si>
    <r>
      <t xml:space="preserve">Responsable Gestión Administrativa </t>
    </r>
    <r>
      <rPr>
        <b/>
        <i/>
        <sz val="12"/>
        <color indexed="9"/>
        <rFont val="Times New Roman"/>
        <family val="1"/>
      </rPr>
      <t>(Debe pertenecer a la Empresa Solicitante o ser contratado por la misma)</t>
    </r>
  </si>
  <si>
    <r>
      <t xml:space="preserve">Responsable Técnico </t>
    </r>
    <r>
      <rPr>
        <b/>
        <i/>
        <sz val="12"/>
        <color indexed="9"/>
        <rFont val="Times New Roman"/>
        <family val="1"/>
      </rPr>
      <t>(Debe pertenecer a la Empresa Solicitante o a alguno de los Asociados)</t>
    </r>
  </si>
  <si>
    <t>¿Responsabilidad Directa? *</t>
  </si>
  <si>
    <t>Otro</t>
  </si>
  <si>
    <t>Otro (especificar)</t>
  </si>
  <si>
    <t>EQUIPO TECNICO 1</t>
  </si>
  <si>
    <t>Responsabilidad Directa</t>
  </si>
  <si>
    <t>EQUIPO TECNICO 2</t>
  </si>
  <si>
    <t>EQUIPO TECNICO 3</t>
  </si>
  <si>
    <t>EQUIPO TECNICO 4</t>
  </si>
  <si>
    <t>EQUIPO TECNICO 5</t>
  </si>
  <si>
    <t>EQUIPO TECNICO 6</t>
  </si>
  <si>
    <t>VERIFICADOR</t>
  </si>
  <si>
    <t>OPCIONES</t>
  </si>
  <si>
    <t>CV</t>
  </si>
  <si>
    <t>¿CV?</t>
  </si>
  <si>
    <t>RD</t>
  </si>
  <si>
    <r>
      <t xml:space="preserve">Teléf. </t>
    </r>
    <r>
      <rPr>
        <b/>
        <sz val="11"/>
        <color indexed="8"/>
        <rFont val="Times New Roman"/>
        <family val="1"/>
      </rPr>
      <t>/Fax</t>
    </r>
  </si>
  <si>
    <r>
      <t>Teléf.</t>
    </r>
    <r>
      <rPr>
        <sz val="11"/>
        <color indexed="8"/>
        <rFont val="Times New Roman"/>
        <family val="1"/>
      </rPr>
      <t> </t>
    </r>
    <r>
      <rPr>
        <b/>
        <sz val="11"/>
        <color indexed="8"/>
        <rFont val="Times New Roman"/>
        <family val="1"/>
      </rPr>
      <t>/Fax</t>
    </r>
  </si>
  <si>
    <t>VERIFICACION DATOS</t>
  </si>
  <si>
    <t>SUMA</t>
  </si>
  <si>
    <t>C - Explotación de minas y canteras</t>
  </si>
  <si>
    <t>G - Comercio al por mayor y al por menor; reparación de vehículos automotores, motocicletas, efectos personales y enseres domésticos</t>
  </si>
  <si>
    <t>A- Agricultura, ganadería, caza y silvicultura</t>
  </si>
  <si>
    <t>1.2 Ciencias físicas (astronomía y ciencias espaciales, física, otras áreas afines)</t>
  </si>
  <si>
    <t>1.3 Ciencias químicas (química, otras áreas afines)</t>
  </si>
  <si>
    <t>4.2 Medicina veterinaria</t>
  </si>
  <si>
    <t>5.1 Psicología</t>
  </si>
  <si>
    <t>5.2 Economía</t>
  </si>
  <si>
    <t>5.3 Ciencias de la educación (educación, formación y otras disciplinas afines)</t>
  </si>
  <si>
    <t>6.2 Lengua y literatura (lenguas y literaturas antiguas y modernas)</t>
  </si>
  <si>
    <t>ÁREAS CIENTÍFICAS Y TECNOLÓGICAS</t>
  </si>
  <si>
    <t xml:space="preserve">1. CIENCIAS NATURALES Y EXACTAS </t>
  </si>
  <si>
    <t>1.1 Matemáticas e informática (matemáticas y otras áreas afines; informática y otras disciplinas afines (sólo desarrollo de software; el desarrollo de equipos debe clasificarse en ingeniería))</t>
  </si>
  <si>
    <t>1.4 Ciencias de la tierra y ciencias relacionadas con el medio ambiente (geología, geofísica, mineralogía, geografía física y otras ciencias de la tierra, meteorología y otras ciencias de la atmósfera incluyendo la investigación climática, oceanografía, vulcanología, paleoecología, otras ciencias afines)</t>
  </si>
  <si>
    <t>1.5 Ciencias biológicas (biología, botánica, bacteriología, microbiología, zoología, entomología, genética, bioquímica, biofísica, otras disciplinas afines a excepción de ciencias clínicas y veterinarias)</t>
  </si>
  <si>
    <t xml:space="preserve">2. INGENIERÍA Y TECNOLOGÍA </t>
  </si>
  <si>
    <t>2.1 Ingeniería civil (ingeniería arquitectónica, ciencia e ingeniería de los edificios, ingeniería de la construcción, ingeniería municipal, ingeniería estructural y otras disciplinas afines)</t>
  </si>
  <si>
    <t>2.2 Ingeniería eléctrica, electrónica (ingeniería eléctrica, electrónica, ingeniería de los sistemas de comunicación, ingeniería informática (sólo equipos) y otras disciplinas afines).</t>
  </si>
  <si>
    <t>2.3 Otras ciencias de la ingeniería (tales como la ingeniería química, técnicas aeronáuticas y aerospaciales, mecánica, metalurgia e ingeniería de los materiales y las correspondientes subdivisiones especializadas: productos forestales, ciencias aplicadas como geodesia, química industrial, etc.; ciencia y tecnología de producción de alimentos, tecnologías especializadas o áreas interdisciplinarias, por ejemplo, análisis de sistemas, metalurgia, minas, tecnología textil y otras disciplinas afines)</t>
  </si>
  <si>
    <t xml:space="preserve">3. CIENCIAS MÉDICAS </t>
  </si>
  <si>
    <t>3.1 Medicina fundamental (anatomía, citología, fisiología, genética, farmacia, farmacología, toxicología, inmunología e inmunohematología, química clínica, microbiología clínica, patología)</t>
  </si>
  <si>
    <t>3.2 Medicina clínica (anestesiología, pediatría, obstetricia y ginecología, medicina interna, cirugía, estomatología, neurología, psiquiatría, radiología, terapéutica, otorrinolaringología, oftalmología)</t>
  </si>
  <si>
    <t>3.3 Ciencias de la salud (salud pública, higiene del trabajo, higiene del medio ambiente, enfermería, epidemiología)</t>
  </si>
  <si>
    <t>4. CIENCIAS AGRÍCOLAS</t>
  </si>
  <si>
    <t>5.  CIENCIAS SOCIALES</t>
  </si>
  <si>
    <t>4.1 Agricultura, silvicultura, pesca y ciencias afines (agronomía, zootecnia, pesca, silvicultura, horticultura, otras disciplinas afines)</t>
  </si>
  <si>
    <t>5.4 Otras ciencias sociales (antropología (social y cultural) y etnología, demografía, geografía (humana, económica y social), planificación urbana y rural, gestión, derecho, lingüística, ciencias políticas, sociología, métodos y organización, ciencias sociales varias y actividades interdisciplinarias, actividades metodológicas e históricas de I+D relacionadas con disciplinas de este grupo. La antropología física, la geografía física y la psicofisiología deben clasificarse normalmente en ciencias exactas y naturales.</t>
  </si>
  <si>
    <t>6. HUMANIDADES</t>
  </si>
  <si>
    <t>6.1 Historia (historia, prehistoria e historia, así como ciencias auxiliares de la historia, tales como la arqueología, la numismática, la paleografía, la genealogía, etc.).</t>
  </si>
  <si>
    <t>1.1 Matemáticas e informática</t>
  </si>
  <si>
    <t>1.2 Ciencias físicas</t>
  </si>
  <si>
    <t xml:space="preserve">1.3 Ciencias químicas </t>
  </si>
  <si>
    <t>1.4 Ciencias de la tierra y ciencias relacionadas con el medio ambiente</t>
  </si>
  <si>
    <t>1.5 Ciencias biológicas</t>
  </si>
  <si>
    <t xml:space="preserve">2.1 Ingeniería civil </t>
  </si>
  <si>
    <t>2.2 Ingeniería eléctrica, electrónica</t>
  </si>
  <si>
    <t xml:space="preserve">2.3 Otras ciencias de la ingeniería </t>
  </si>
  <si>
    <t xml:space="preserve">3.1 Medicina fundamental </t>
  </si>
  <si>
    <t xml:space="preserve">3.2 Medicina clínica </t>
  </si>
  <si>
    <t>4.1 Agricultura, silvicultura, pesca y ciencias afines</t>
  </si>
  <si>
    <t>5.3 Ciencias de la educación</t>
  </si>
  <si>
    <t xml:space="preserve">5.4 Otras ciencias sociales </t>
  </si>
  <si>
    <t>6.1 Historia</t>
  </si>
  <si>
    <t xml:space="preserve">6.2 Lengua y literatura </t>
  </si>
  <si>
    <t>6.3 Otras humanidades</t>
  </si>
  <si>
    <t xml:space="preserve">3.3 Ciencias de la salud </t>
  </si>
  <si>
    <t>AREA</t>
  </si>
  <si>
    <t>SUBAREAS</t>
  </si>
  <si>
    <t>DESCRIPCION SUBAREAS</t>
  </si>
  <si>
    <t>ITEM ELEGIDO</t>
  </si>
  <si>
    <t>6.3 Otras humanidades (filosofía (incluyendo la historia de las ciencias y de la técnica), arte, historia del arte, crítica de arte, pintura, escultura, musicología, arte dramático a excepción de "investigaciones" artísticas de cualquier tipo, religión, teología, otras áreas y disciplinas relacionados con las humanidades, otras actividades de I+D metodológicas e históricas relacionadas con disciplinas de este grupo).</t>
  </si>
  <si>
    <t>A1. Agricultura, ganadería, caza y actividades de servicios conexas</t>
  </si>
  <si>
    <t>A2. Silvicultura, extracción de madera y actividades de servicios conexas</t>
  </si>
  <si>
    <t>B- Pesca</t>
  </si>
  <si>
    <t>B1. Pesca, explotación de criaderos de peces y granjas piscícolas; actividades de servicios relacionadas con la pesca</t>
  </si>
  <si>
    <t>C1. Extracción de carbón y lignito; extracción de turba</t>
  </si>
  <si>
    <t>C2. Extracción de petróleo crudo y gas natural; actividades de servicios relacionadas con la extracción de petróleo y gas, excepto las actividades de prospección</t>
  </si>
  <si>
    <t>C3. Extracción de minerales de uranio y torio</t>
  </si>
  <si>
    <t>C4. Extracción de minerales metalíferos</t>
  </si>
  <si>
    <t>C5. Explotación de otras minas y canteras</t>
  </si>
  <si>
    <t>D- Industrias Manufactureras</t>
  </si>
  <si>
    <t>AREAS DE APLICACIÓN DEL PROYECTO</t>
  </si>
  <si>
    <t>D1. Elaboración de productos alimenticios y bebidas</t>
  </si>
  <si>
    <t>D2. Elaboración de productos de tabaco</t>
  </si>
  <si>
    <t>D3. Fabricación de productos textiles</t>
  </si>
  <si>
    <t>D4. Fabricación de prendas de vestir; adobo y teñido de pieles</t>
  </si>
  <si>
    <t>D5. Curtido y adobo de cueros; fabricación de maletas, bolsos de mano, artículos de talabartería y guarnicionaría, y calzado</t>
  </si>
  <si>
    <t>D6. Producción de madera y fabricación de productos de madera y corcho, excepto muebles; fabricación de artículos de paja y de materiales trenzables</t>
  </si>
  <si>
    <t>D7. Fabricación de papel y de productos de papel</t>
  </si>
  <si>
    <t>D8. Actividades de edición e impresión y de reproducción de grabaciones</t>
  </si>
  <si>
    <t>D9. Fabricación de coque, productos de la refinación del petróleo y combustible nuclear</t>
  </si>
  <si>
    <t>D10. Fabricación de sustancias y productos químicos</t>
  </si>
  <si>
    <t>D11. Fabricación de productos de caucho y plástico</t>
  </si>
  <si>
    <t>D12. Fabricación de otros productos minerales no metálicos</t>
  </si>
  <si>
    <t>D13. Fabricación de metales comunes</t>
  </si>
  <si>
    <t>D14. Fabricación de productos elaborados de metal, excepto maquinaria y equipo</t>
  </si>
  <si>
    <t>D15. Fabricación de maquinaria y equipo n.c.p.</t>
  </si>
  <si>
    <t>D16. Fabricación de maquinaria de oficina, contabilidad e informática</t>
  </si>
  <si>
    <t>D17. Fabricación de maquinaria y aparatos eléctricos n.c.p.</t>
  </si>
  <si>
    <t>D18. Fabricación de equipo y aparatos de radio, televisión y comunicaciones</t>
  </si>
  <si>
    <t>D19. Fabricación de instrumentos médicos, ópticos y de precisión y fabricación de relojes</t>
  </si>
  <si>
    <t>D20. Fabricación de vehículos automotores, remolques y semirremolques</t>
  </si>
  <si>
    <t>D21. Fabricación de otros tipos de equipo de transporte</t>
  </si>
  <si>
    <t>D22. Fabricación de muebles; industrias manufactureras n.c.p.</t>
  </si>
  <si>
    <t>D23. Reciclamiento</t>
  </si>
  <si>
    <t>E- Suministro de electricidad, gas y agua</t>
  </si>
  <si>
    <t>E1. Suministro de electricidad, gas, vapor y agua caliente</t>
  </si>
  <si>
    <t>E2. Captación, depuración y distribución de agua</t>
  </si>
  <si>
    <t>F- Construcción</t>
  </si>
  <si>
    <t>F1. Construcción</t>
  </si>
  <si>
    <t>G1. Venta, mantenimiento y reparación de vehículos automotores y motocicletas; venta al por menor de combustible para automotores</t>
  </si>
  <si>
    <t>G2. Comercio al por mayor y en comisión, excepto el comercio de vehículos automotores y motocicletas</t>
  </si>
  <si>
    <t>G3. Comercio al por menor, excepto el comercio de vehículos automotores y motocicletas; reparación de efectos personales y enseres domésticos</t>
  </si>
  <si>
    <t>H- Hoteles y restaurantes</t>
  </si>
  <si>
    <t>H1. Hoteles y restaurantes</t>
  </si>
  <si>
    <t>I- Transporte, almacenamiento y comunicaciones</t>
  </si>
  <si>
    <t>I1. Transporte por vía terrestre; transporte por tuberías</t>
  </si>
  <si>
    <t>I2. Transporte por vía acuática</t>
  </si>
  <si>
    <t>I3. Transporte por vía aérea</t>
  </si>
  <si>
    <t>I4. Actividades de transporte complementarias y auxiliares; actividades de agencias de viajes</t>
  </si>
  <si>
    <t>I5. Correo y telecomunicaciones</t>
  </si>
  <si>
    <t>J- Intermediación financiera</t>
  </si>
  <si>
    <t>J1. Intermediación financiera, excepto la financiación de planes de seguros y de pensiones</t>
  </si>
  <si>
    <t>J2. Financiación de planes de seguros y de pensiones, excepto los planes de seguridad social de afiliación obligatoria</t>
  </si>
  <si>
    <t>J3. Actividades auxiliares de la intermediación financiera</t>
  </si>
  <si>
    <t>K- Actividades inmobiliarias, empresariales y de alquiler</t>
  </si>
  <si>
    <t>K1. Actividades inmobiliarias</t>
  </si>
  <si>
    <t>K2. Alquiler de maquinaria y equipo sin operarios y de efectos personales y enseres domésticos</t>
  </si>
  <si>
    <t>K3. Informática y actividades conexas</t>
  </si>
  <si>
    <t>K4. Investigación y desarrollo</t>
  </si>
  <si>
    <t>K5. Otras actividades empresariales</t>
  </si>
  <si>
    <t>L- Administración publica y defensa; planes de seguridad social de afiliación obligatoria</t>
  </si>
  <si>
    <t>L1. Administración pública y defensa; planes de seguridad social de afiliación obligatoria</t>
  </si>
  <si>
    <t>M- Enseñanza</t>
  </si>
  <si>
    <t>M1. Enseñanza</t>
  </si>
  <si>
    <t>N- Servicios sociales y de salud</t>
  </si>
  <si>
    <t>N1. Servicios sociales y de salud</t>
  </si>
  <si>
    <t>O- Otras actividades de servicios comunitarios, sociales y personales</t>
  </si>
  <si>
    <t>O1. Eliminación de desperdicios y aguas residuales, saneamiento y actividades similares</t>
  </si>
  <si>
    <t>O2. Actividades de asociaciones n.c.p.</t>
  </si>
  <si>
    <t>O3. Actividades de esparcimiento y actividades culturales y deportivas</t>
  </si>
  <si>
    <t>O4. Otras actividades de servicios</t>
  </si>
  <si>
    <t>P- Hogares privados con servicio doméstico</t>
  </si>
  <si>
    <t>P1. Hogares privados con servicio doméstico</t>
  </si>
  <si>
    <t>Q- Organizaciones y órganos extraterritoriales</t>
  </si>
  <si>
    <t>Q1. Organizaciones y órganos extraterritoriales</t>
  </si>
  <si>
    <t>AREA 1</t>
  </si>
  <si>
    <t>SUBAREA 1</t>
  </si>
  <si>
    <t>RESUMEN AREAS</t>
  </si>
  <si>
    <t>AREA 2</t>
  </si>
  <si>
    <t>SUBAREA 2</t>
  </si>
  <si>
    <t>AREA 3</t>
  </si>
  <si>
    <t>SUBAREA 3</t>
  </si>
  <si>
    <t>ITEM ELEGIDO 1</t>
  </si>
  <si>
    <t>ITEM ELEGIDO 3</t>
  </si>
  <si>
    <t>ITEM ELEGIDO 2</t>
  </si>
  <si>
    <t>VERIFICADOR 2</t>
  </si>
  <si>
    <t>SELECCIÓN Resp Tecn</t>
  </si>
  <si>
    <t>TOTAL</t>
  </si>
  <si>
    <t>RUBROS FINANCIABLES</t>
  </si>
  <si>
    <t>RUBROS NO FINANCIABLES (reconocidos por el CONACYT como "Contrapartida Elegible")</t>
  </si>
  <si>
    <t>Sub-Totales (Rubros Financiables)</t>
  </si>
  <si>
    <r>
      <t xml:space="preserve">Costos y financiamiento </t>
    </r>
    <r>
      <rPr>
        <b/>
        <i/>
        <sz val="11"/>
        <color indexed="9"/>
        <rFont val="Times New Roman"/>
        <family val="1"/>
      </rPr>
      <t>(completar donde correspondan) MONTOS EN GS</t>
    </r>
  </si>
  <si>
    <t>Sub-Totales (Rubros No Financiables)</t>
  </si>
  <si>
    <t>l)</t>
  </si>
  <si>
    <t>m)</t>
  </si>
  <si>
    <t>n)</t>
  </si>
  <si>
    <t>o)</t>
  </si>
  <si>
    <t>Total Aporte Propio</t>
  </si>
  <si>
    <t>Totales por Rubro</t>
  </si>
  <si>
    <r>
      <t xml:space="preserve">OTROS </t>
    </r>
    <r>
      <rPr>
        <b/>
        <i/>
        <sz val="10"/>
        <rFont val="Times New Roman"/>
        <family val="1"/>
      </rPr>
      <t>(Especificar)</t>
    </r>
  </si>
  <si>
    <t>a)</t>
  </si>
  <si>
    <t>b)</t>
  </si>
  <si>
    <t>c)</t>
  </si>
  <si>
    <t>d)</t>
  </si>
  <si>
    <t>e)</t>
  </si>
  <si>
    <t>f)</t>
  </si>
  <si>
    <t>g)</t>
  </si>
  <si>
    <t>h)</t>
  </si>
  <si>
    <t>i)</t>
  </si>
  <si>
    <t>j)</t>
  </si>
  <si>
    <t>k)</t>
  </si>
  <si>
    <t>Gastos administrativos del proyecto</t>
  </si>
  <si>
    <t>Impuestos, tasas, aranceles y equivalentes</t>
  </si>
  <si>
    <t>Instalaciones y obras edilicias</t>
  </si>
  <si>
    <t>Equipamientos</t>
  </si>
  <si>
    <t>Insumos, materiales</t>
  </si>
  <si>
    <t>Bibliografía, software</t>
  </si>
  <si>
    <t>Servicios de mantenimiento técnico</t>
  </si>
  <si>
    <t>Capacitación, entrenamiento, misiones</t>
  </si>
  <si>
    <t>Consultorías y contratación de RRHH</t>
  </si>
  <si>
    <t>Protección ambiental, laboral, prop. intelectual</t>
  </si>
  <si>
    <t>Intereses Pagados s/Deudas</t>
  </si>
  <si>
    <t>PAG COMPLETA</t>
  </si>
  <si>
    <t>¿Cuáles son posibles evidencias o referencias del grado de novedad del proyecto?</t>
  </si>
  <si>
    <r>
      <t xml:space="preserve">¿Existen planes de proteger derechos intelectuales sobre los resultados del proyecto? </t>
    </r>
    <r>
      <rPr>
        <b/>
        <i/>
        <sz val="10.5"/>
        <color indexed="8"/>
        <rFont val="Times New Roman"/>
        <family val="1"/>
      </rPr>
      <t xml:space="preserve">¿Cuáles? </t>
    </r>
  </si>
  <si>
    <t>SOLICITADO AL CONACYT</t>
  </si>
  <si>
    <t>APORTE PROPIO EMPRESA/CONSORCIO</t>
  </si>
  <si>
    <t>%</t>
  </si>
  <si>
    <t>Existente</t>
  </si>
  <si>
    <t>Incremental</t>
  </si>
  <si>
    <t>Porcentaje del Incremental respecto al total del Proyecto</t>
  </si>
  <si>
    <t>(Total del Proyecto)</t>
  </si>
  <si>
    <t>Activo Total</t>
  </si>
  <si>
    <t>Pasivo Total</t>
  </si>
  <si>
    <t>EQUIPO HUMANO ASIGNADO</t>
  </si>
  <si>
    <t>RES.</t>
  </si>
  <si>
    <t>Recursos Humanos Complementarios</t>
  </si>
  <si>
    <t>AÑOS</t>
  </si>
  <si>
    <t>INGRESOS</t>
  </si>
  <si>
    <t>EGRESOS</t>
  </si>
  <si>
    <t>MARGEN BRUTO</t>
  </si>
  <si>
    <t xml:space="preserve">Indique proyecciones anuales sobre Ingresos, valor unitario, cantidades comercializadas y de Egresos, en un horizonte de 5 años. (montos en Gs)
</t>
  </si>
  <si>
    <t>Consejo Nacional de Ciencia y Tecnología - CONACYT</t>
  </si>
  <si>
    <t>Ventanilla DeTIEC</t>
  </si>
  <si>
    <t>Aprobado por: Consejo Nacional de Ciencia y Tecnología</t>
  </si>
  <si>
    <t xml:space="preserve">Form_Propuesta_DeTIEC </t>
  </si>
  <si>
    <t>Proyecto Desarrollo Tecnológico, Innovación y 
Evaluación de la Conformidad (DeTIEC) -COF- Nro 04/2010</t>
  </si>
  <si>
    <t>FORMULARIO PARA LA PRESENTACIÓN DE PROPUESTA DE PROYECTO DE INNOVACIÓN EN EMPRESAS</t>
  </si>
  <si>
    <t>Propuesta de Proyecto</t>
  </si>
  <si>
    <t>Representante/s Legal/es de la Empresa Solicitante</t>
  </si>
  <si>
    <r>
      <rPr>
        <b/>
        <u val="single"/>
        <sz val="12"/>
        <color indexed="8"/>
        <rFont val="Times New Roman"/>
        <family val="1"/>
      </rPr>
      <t>Asociado 1</t>
    </r>
    <r>
      <rPr>
        <b/>
        <sz val="12"/>
        <color indexed="8"/>
        <rFont val="Times New Roman"/>
        <family val="1"/>
      </rPr>
      <t xml:space="preserve"> (Nombre de la empresa o entidad)</t>
    </r>
  </si>
  <si>
    <r>
      <rPr>
        <b/>
        <u val="single"/>
        <sz val="12"/>
        <color indexed="8"/>
        <rFont val="Times New Roman"/>
        <family val="1"/>
      </rPr>
      <t>Asociado 2</t>
    </r>
    <r>
      <rPr>
        <b/>
        <sz val="12"/>
        <color indexed="8"/>
        <rFont val="Times New Roman"/>
        <family val="1"/>
      </rPr>
      <t xml:space="preserve"> (Nombre de la empresa o entidad)</t>
    </r>
  </si>
  <si>
    <r>
      <rPr>
        <b/>
        <u val="single"/>
        <sz val="12"/>
        <color indexed="8"/>
        <rFont val="Times New Roman"/>
        <family val="1"/>
      </rPr>
      <t>Asociado 3</t>
    </r>
    <r>
      <rPr>
        <b/>
        <sz val="12"/>
        <color indexed="8"/>
        <rFont val="Times New Roman"/>
        <family val="1"/>
      </rPr>
      <t xml:space="preserve"> (Nombre de la empresa o entidad)</t>
    </r>
  </si>
  <si>
    <r>
      <rPr>
        <b/>
        <u val="single"/>
        <sz val="12"/>
        <color indexed="8"/>
        <rFont val="Times New Roman"/>
        <family val="1"/>
      </rPr>
      <t>Asociado 4</t>
    </r>
    <r>
      <rPr>
        <b/>
        <sz val="12"/>
        <color indexed="8"/>
        <rFont val="Times New Roman"/>
        <family val="1"/>
      </rPr>
      <t xml:space="preserve"> (Nombre de la empresa o entidad)</t>
    </r>
  </si>
  <si>
    <t>Nombre Representante Legal</t>
  </si>
  <si>
    <t>En base al análisis del mercado o contexto económico y social identifique y describa las oportunidades comerciales teniendo en cuenta principalmente los siguientes aspectos:</t>
  </si>
  <si>
    <t>b) Dinámica del mercado (Ref.: mercado en expansión o tecnología en fase temprana, de crecimiento, madurez, declive, etc.)</t>
  </si>
  <si>
    <t>c) Segmentación y estrategias comerciales (Ref.: matriz producto-mercado, estrategias genéricas, timing, etc.)</t>
  </si>
  <si>
    <t>RESUMEN DESCRIPTIVO: Principales etapas, actividades, tiempos, recursos utilizados, equipo humano, estructura, etc</t>
  </si>
  <si>
    <t>PRESUPUESTO Gs.</t>
  </si>
  <si>
    <t>Total Rubro</t>
  </si>
  <si>
    <t>Pólizas por anticipo financiero</t>
  </si>
  <si>
    <t>Imprevistos (aprox 5% del total del proyecto)</t>
  </si>
  <si>
    <t>*****</t>
  </si>
  <si>
    <t>Cuantifique posibles beneficios sociales</t>
  </si>
  <si>
    <t>Precio bien/servicio 1</t>
  </si>
  <si>
    <t>Precio bien/servicio 2</t>
  </si>
  <si>
    <t>Costo Fijo</t>
  </si>
  <si>
    <t>Costo Variable</t>
  </si>
  <si>
    <t>***</t>
  </si>
  <si>
    <t>(Si el proyecto avanza a la siguiente etapa, esta información deberá ser ampliada y demostrada fehacientemente por la/s empresa/s)</t>
  </si>
  <si>
    <t>Ejercicio 2010</t>
  </si>
  <si>
    <t>Indique referencias de la información propuesta, supuestos, variables principales que afectan las proyecciones (Año CERO es el periodo del proyecto, tasas de crecimiento en ventas, utilización de capacidad instalada, aumento de costos, valor residual de activos, depreciaciones, etc.)</t>
  </si>
  <si>
    <t>Patrimonio Neto</t>
  </si>
  <si>
    <t>Ventas/Facturación</t>
  </si>
  <si>
    <t>Costos/ Gastos Totales</t>
  </si>
  <si>
    <t>Cantidad vendida bien/servicio 1</t>
  </si>
  <si>
    <t>Cantidad producida 1</t>
  </si>
  <si>
    <t>Cantidad producida 2</t>
  </si>
  <si>
    <t>Inversión inicial y complementaria (capital operativo y costos del proyecto)</t>
  </si>
  <si>
    <t>Cantidad vendida bien/servicio 2</t>
  </si>
  <si>
    <t>ETAPA</t>
  </si>
  <si>
    <t>ACTIVIDAD</t>
  </si>
  <si>
    <t>TIEMPO (MESES)</t>
  </si>
  <si>
    <t>RESULTADO ESPERADO</t>
  </si>
  <si>
    <t>¿Cuáles serán los resultados del proyecto ? Indicar los resultados en 4 grupos:</t>
  </si>
  <si>
    <t>p.1/11</t>
  </si>
  <si>
    <t>p.2/11</t>
  </si>
  <si>
    <t>p.3/11</t>
  </si>
  <si>
    <t>p.4/11</t>
  </si>
  <si>
    <t>p.5/11</t>
  </si>
  <si>
    <t>p.6/11</t>
  </si>
  <si>
    <t>p.7/11</t>
  </si>
  <si>
    <t>p.8/11</t>
  </si>
  <si>
    <t>p.9/11</t>
  </si>
  <si>
    <t>p.10/11</t>
  </si>
  <si>
    <t>p.11/11</t>
  </si>
  <si>
    <t>Versión: 2</t>
  </si>
  <si>
    <r>
      <t xml:space="preserve">* </t>
    </r>
    <r>
      <rPr>
        <i/>
        <u val="single"/>
        <sz val="11"/>
        <color indexed="8"/>
        <rFont val="Times New Roman"/>
        <family val="1"/>
      </rPr>
      <t xml:space="preserve">Responsabilidad Directa </t>
    </r>
    <r>
      <rPr>
        <i/>
        <sz val="11"/>
        <color indexed="8"/>
        <rFont val="Times New Roman"/>
        <family val="1"/>
      </rPr>
      <t>implica responsabilidad sobre una o más</t>
    </r>
    <r>
      <rPr>
        <i/>
        <sz val="11"/>
        <color indexed="8"/>
        <rFont val="Times New Roman"/>
        <family val="1"/>
      </rPr>
      <t xml:space="preserve"> etapas / procesos / resultados intermedios que afecten el desarrollo del proyecto o su resultado final. </t>
    </r>
    <r>
      <rPr>
        <b/>
        <i/>
        <sz val="11"/>
        <color indexed="8"/>
        <rFont val="Times New Roman"/>
        <family val="1"/>
      </rPr>
      <t>Se debe anexar CVpy en caso de contar con "Responsabilidad Directa".</t>
    </r>
  </si>
  <si>
    <t>Ejercicio 2014</t>
  </si>
  <si>
    <t>Ejercicio 2013</t>
  </si>
  <si>
    <t>Vigencia: Septiembre 2014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</si>
</sst>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0.0%"/>
    <numFmt numFmtId="173" formatCode="#,##0_ ;[Red]\-#,##0\ "/>
    <numFmt numFmtId="174" formatCode="#,##0;[Red]#,##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149">
    <font>
      <sz val="11"/>
      <color theme="1"/>
      <name val="Calibri"/>
      <family val="2"/>
    </font>
    <font>
      <sz val="11"/>
      <color indexed="8"/>
      <name val="Calibri"/>
      <family val="2"/>
    </font>
    <font>
      <b/>
      <sz val="12"/>
      <color indexed="8"/>
      <name val="Times New Roman"/>
      <family val="1"/>
    </font>
    <font>
      <b/>
      <sz val="18"/>
      <color indexed="8"/>
      <name val="Times New Roman"/>
      <family val="1"/>
    </font>
    <font>
      <sz val="8"/>
      <color indexed="8"/>
      <name val="Times New Roman"/>
      <family val="1"/>
    </font>
    <font>
      <sz val="11"/>
      <color indexed="8"/>
      <name val="Times New Roman"/>
      <family val="1"/>
    </font>
    <font>
      <b/>
      <i/>
      <sz val="11"/>
      <color indexed="9"/>
      <name val="Times New Roman"/>
      <family val="1"/>
    </font>
    <font>
      <b/>
      <sz val="8"/>
      <name val="Tahoma"/>
      <family val="2"/>
    </font>
    <font>
      <b/>
      <i/>
      <sz val="11"/>
      <name val="Times New Roman"/>
      <family val="1"/>
    </font>
    <font>
      <b/>
      <sz val="12"/>
      <name val="Times New Roman"/>
      <family val="1"/>
    </font>
    <font>
      <b/>
      <i/>
      <sz val="11"/>
      <color indexed="8"/>
      <name val="Times New Roman"/>
      <family val="1"/>
    </font>
    <font>
      <b/>
      <i/>
      <u val="single"/>
      <sz val="11"/>
      <color indexed="8"/>
      <name val="Times New Roman"/>
      <family val="1"/>
    </font>
    <font>
      <i/>
      <sz val="11"/>
      <color indexed="8"/>
      <name val="Times New Roman"/>
      <family val="1"/>
    </font>
    <font>
      <b/>
      <i/>
      <sz val="13"/>
      <color indexed="9"/>
      <name val="Times New Roman"/>
      <family val="1"/>
    </font>
    <font>
      <b/>
      <i/>
      <sz val="12"/>
      <color indexed="9"/>
      <name val="Times New Roman"/>
      <family val="1"/>
    </font>
    <font>
      <sz val="8"/>
      <name val="Tahoma"/>
      <family val="2"/>
    </font>
    <font>
      <b/>
      <sz val="11"/>
      <color indexed="8"/>
      <name val="Times New Roman"/>
      <family val="1"/>
    </font>
    <font>
      <sz val="10"/>
      <name val="Times New Roman"/>
      <family val="1"/>
    </font>
    <font>
      <i/>
      <u val="single"/>
      <sz val="11"/>
      <color indexed="8"/>
      <name val="Times New Roman"/>
      <family val="1"/>
    </font>
    <font>
      <i/>
      <sz val="10"/>
      <name val="Times New Roman"/>
      <family val="1"/>
    </font>
    <font>
      <b/>
      <sz val="10"/>
      <name val="Times New Roman"/>
      <family val="1"/>
    </font>
    <font>
      <b/>
      <i/>
      <sz val="10"/>
      <name val="Times New Roman"/>
      <family val="1"/>
    </font>
    <font>
      <b/>
      <i/>
      <sz val="10.5"/>
      <color indexed="8"/>
      <name val="Times New Roman"/>
      <family val="1"/>
    </font>
    <font>
      <b/>
      <u val="single"/>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9"/>
      <color indexed="8"/>
      <name val="Arial"/>
      <family val="2"/>
    </font>
    <font>
      <sz val="9"/>
      <color indexed="8"/>
      <name val="Calibri"/>
      <family val="2"/>
    </font>
    <font>
      <sz val="9"/>
      <color indexed="8"/>
      <name val="Times New Roman"/>
      <family val="1"/>
    </font>
    <font>
      <i/>
      <sz val="10"/>
      <color indexed="8"/>
      <name val="Times New Roman"/>
      <family val="1"/>
    </font>
    <font>
      <b/>
      <i/>
      <sz val="10"/>
      <color indexed="10"/>
      <name val="Times New Roman"/>
      <family val="1"/>
    </font>
    <font>
      <sz val="12"/>
      <color indexed="10"/>
      <name val="Times New Roman"/>
      <family val="1"/>
    </font>
    <font>
      <b/>
      <sz val="10"/>
      <color indexed="57"/>
      <name val="Times New Roman"/>
      <family val="1"/>
    </font>
    <font>
      <sz val="11"/>
      <color indexed="10"/>
      <name val="Times New Roman"/>
      <family val="1"/>
    </font>
    <font>
      <b/>
      <i/>
      <sz val="11"/>
      <color indexed="10"/>
      <name val="Times New Roman"/>
      <family val="1"/>
    </font>
    <font>
      <b/>
      <sz val="11"/>
      <color indexed="17"/>
      <name val="Times New Roman"/>
      <family val="1"/>
    </font>
    <font>
      <sz val="16"/>
      <color indexed="8"/>
      <name val="Times New Roman"/>
      <family val="1"/>
    </font>
    <font>
      <b/>
      <sz val="22"/>
      <color indexed="8"/>
      <name val="Times New Roman"/>
      <family val="1"/>
    </font>
    <font>
      <sz val="13"/>
      <color indexed="8"/>
      <name val="Calibri"/>
      <family val="2"/>
    </font>
    <font>
      <b/>
      <u val="single"/>
      <sz val="18"/>
      <color indexed="8"/>
      <name val="Times New Roman"/>
      <family val="1"/>
    </font>
    <font>
      <b/>
      <i/>
      <sz val="9"/>
      <color indexed="8"/>
      <name val="Arial"/>
      <family val="2"/>
    </font>
    <font>
      <sz val="10"/>
      <color indexed="10"/>
      <name val="Times New Roman"/>
      <family val="1"/>
    </font>
    <font>
      <b/>
      <sz val="10"/>
      <color indexed="8"/>
      <name val="Calibri"/>
      <family val="2"/>
    </font>
    <font>
      <i/>
      <sz val="10"/>
      <color indexed="8"/>
      <name val="Calibri"/>
      <family val="2"/>
    </font>
    <font>
      <b/>
      <sz val="10"/>
      <color indexed="10"/>
      <name val="Times New Roman"/>
      <family val="1"/>
    </font>
    <font>
      <sz val="10"/>
      <color indexed="8"/>
      <name val="Times New Roman"/>
      <family val="1"/>
    </font>
    <font>
      <u val="single"/>
      <sz val="11"/>
      <color indexed="8"/>
      <name val="Calibri"/>
      <family val="2"/>
    </font>
    <font>
      <b/>
      <sz val="12"/>
      <color indexed="62"/>
      <name val="Times New Roman"/>
      <family val="1"/>
    </font>
    <font>
      <sz val="10"/>
      <color indexed="8"/>
      <name val="Times"/>
      <family val="1"/>
    </font>
    <font>
      <b/>
      <sz val="10"/>
      <name val="Calibri"/>
      <family val="2"/>
    </font>
    <font>
      <sz val="10"/>
      <color indexed="9"/>
      <name val="Calibri"/>
      <family val="2"/>
    </font>
    <font>
      <sz val="11"/>
      <name val="Calibri"/>
      <family val="2"/>
    </font>
    <font>
      <b/>
      <i/>
      <sz val="11"/>
      <name val="Calibri"/>
      <family val="2"/>
    </font>
    <font>
      <b/>
      <sz val="10"/>
      <color indexed="8"/>
      <name val="Times New Roman"/>
      <family val="1"/>
    </font>
    <font>
      <b/>
      <sz val="14"/>
      <color indexed="8"/>
      <name val="Times New Roman"/>
      <family val="1"/>
    </font>
    <font>
      <b/>
      <sz val="11"/>
      <color indexed="62"/>
      <name val="Calibri"/>
      <family val="2"/>
    </font>
    <font>
      <b/>
      <sz val="10"/>
      <color indexed="62"/>
      <name val="Times New Roman"/>
      <family val="1"/>
    </font>
    <font>
      <sz val="10"/>
      <name val="Calibri"/>
      <family val="2"/>
    </font>
    <font>
      <b/>
      <sz val="10"/>
      <color indexed="9"/>
      <name val="Times New Roman"/>
      <family val="1"/>
    </font>
    <font>
      <b/>
      <sz val="9"/>
      <color indexed="8"/>
      <name val="Arial"/>
      <family val="2"/>
    </font>
    <font>
      <b/>
      <sz val="13"/>
      <color indexed="9"/>
      <name val="Times New Roman"/>
      <family val="1"/>
    </font>
    <font>
      <sz val="11"/>
      <color indexed="9"/>
      <name val="Times New Roman"/>
      <family val="1"/>
    </font>
    <font>
      <sz val="13"/>
      <color indexed="8"/>
      <name val="Times New Roman"/>
      <family val="1"/>
    </font>
    <font>
      <i/>
      <sz val="13"/>
      <color indexed="8"/>
      <name val="Times New Roman"/>
      <family val="1"/>
    </font>
    <font>
      <b/>
      <sz val="11"/>
      <color indexed="10"/>
      <name val="Times New Roman"/>
      <family val="1"/>
    </font>
    <font>
      <sz val="10"/>
      <color indexed="53"/>
      <name val="Times New Roman"/>
      <family val="1"/>
    </font>
    <font>
      <sz val="11"/>
      <color indexed="53"/>
      <name val="Times New Roman"/>
      <family val="1"/>
    </font>
    <font>
      <b/>
      <i/>
      <sz val="10"/>
      <color indexed="9"/>
      <name val="Times New Roman"/>
      <family val="1"/>
    </font>
    <font>
      <b/>
      <i/>
      <sz val="10"/>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Times New Roman"/>
      <family val="1"/>
    </font>
    <font>
      <sz val="9"/>
      <color theme="1"/>
      <name val="Arial"/>
      <family val="2"/>
    </font>
    <font>
      <sz val="9"/>
      <color theme="1"/>
      <name val="Calibri"/>
      <family val="2"/>
    </font>
    <font>
      <sz val="9"/>
      <color theme="1"/>
      <name val="Times New Roman"/>
      <family val="1"/>
    </font>
    <font>
      <i/>
      <sz val="11"/>
      <color theme="1"/>
      <name val="Times New Roman"/>
      <family val="1"/>
    </font>
    <font>
      <i/>
      <sz val="10"/>
      <color theme="1"/>
      <name val="Times New Roman"/>
      <family val="1"/>
    </font>
    <font>
      <b/>
      <i/>
      <sz val="10"/>
      <color rgb="FFFF0000"/>
      <name val="Times New Roman"/>
      <family val="1"/>
    </font>
    <font>
      <sz val="12"/>
      <color rgb="FFFF0000"/>
      <name val="Times New Roman"/>
      <family val="1"/>
    </font>
    <font>
      <b/>
      <sz val="10"/>
      <color theme="6" tint="-0.24997000396251678"/>
      <name val="Times New Roman"/>
      <family val="1"/>
    </font>
    <font>
      <sz val="11"/>
      <color rgb="FFFF0000"/>
      <name val="Times New Roman"/>
      <family val="1"/>
    </font>
    <font>
      <b/>
      <i/>
      <sz val="11"/>
      <color rgb="FFFF0000"/>
      <name val="Times New Roman"/>
      <family val="1"/>
    </font>
    <font>
      <b/>
      <sz val="11"/>
      <color theme="6" tint="-0.4999699890613556"/>
      <name val="Times New Roman"/>
      <family val="1"/>
    </font>
    <font>
      <b/>
      <sz val="18"/>
      <color theme="1"/>
      <name val="Times New Roman"/>
      <family val="1"/>
    </font>
    <font>
      <sz val="16"/>
      <color theme="1"/>
      <name val="Times New Roman"/>
      <family val="1"/>
    </font>
    <font>
      <b/>
      <sz val="22"/>
      <color theme="1"/>
      <name val="Times New Roman"/>
      <family val="1"/>
    </font>
    <font>
      <sz val="13"/>
      <color theme="1"/>
      <name val="Calibri"/>
      <family val="2"/>
    </font>
    <font>
      <b/>
      <u val="single"/>
      <sz val="18"/>
      <color theme="1"/>
      <name val="Times New Roman"/>
      <family val="1"/>
    </font>
    <font>
      <b/>
      <i/>
      <sz val="9"/>
      <color theme="1"/>
      <name val="Arial"/>
      <family val="2"/>
    </font>
    <font>
      <sz val="10"/>
      <color rgb="FFFF0000"/>
      <name val="Times New Roman"/>
      <family val="1"/>
    </font>
    <font>
      <b/>
      <sz val="10"/>
      <color theme="1"/>
      <name val="Calibri"/>
      <family val="2"/>
    </font>
    <font>
      <i/>
      <sz val="10"/>
      <color theme="1"/>
      <name val="Calibri"/>
      <family val="2"/>
    </font>
    <font>
      <b/>
      <sz val="10"/>
      <color rgb="FFFF0000"/>
      <name val="Times New Roman"/>
      <family val="1"/>
    </font>
    <font>
      <sz val="10"/>
      <color theme="1"/>
      <name val="Times New Roman"/>
      <family val="1"/>
    </font>
    <font>
      <u val="single"/>
      <sz val="11"/>
      <color theme="1"/>
      <name val="Calibri"/>
      <family val="2"/>
    </font>
    <font>
      <b/>
      <sz val="12"/>
      <color theme="4"/>
      <name val="Times New Roman"/>
      <family val="1"/>
    </font>
    <font>
      <sz val="10"/>
      <color theme="1"/>
      <name val="Times"/>
      <family val="1"/>
    </font>
    <font>
      <sz val="10"/>
      <color theme="0"/>
      <name val="Calibri"/>
      <family val="2"/>
    </font>
    <font>
      <b/>
      <sz val="10"/>
      <color theme="1"/>
      <name val="Times New Roman"/>
      <family val="1"/>
    </font>
    <font>
      <b/>
      <sz val="14"/>
      <color theme="1"/>
      <name val="Times New Roman"/>
      <family val="1"/>
    </font>
    <font>
      <b/>
      <sz val="11"/>
      <color theme="1"/>
      <name val="Times New Roman"/>
      <family val="1"/>
    </font>
    <font>
      <b/>
      <sz val="11"/>
      <color theme="4" tint="-0.24997000396251678"/>
      <name val="Calibri"/>
      <family val="2"/>
    </font>
    <font>
      <b/>
      <sz val="10"/>
      <color theme="4" tint="-0.24997000396251678"/>
      <name val="Times New Roman"/>
      <family val="1"/>
    </font>
    <font>
      <b/>
      <sz val="10"/>
      <color theme="0"/>
      <name val="Times New Roman"/>
      <family val="1"/>
    </font>
    <font>
      <b/>
      <sz val="9"/>
      <color theme="1"/>
      <name val="Arial"/>
      <family val="2"/>
    </font>
    <font>
      <b/>
      <sz val="13"/>
      <color theme="0"/>
      <name val="Times New Roman"/>
      <family val="1"/>
    </font>
    <font>
      <sz val="11"/>
      <color theme="0"/>
      <name val="Times New Roman"/>
      <family val="1"/>
    </font>
    <font>
      <i/>
      <sz val="13"/>
      <color theme="1"/>
      <name val="Times New Roman"/>
      <family val="1"/>
    </font>
    <font>
      <sz val="13"/>
      <color theme="1"/>
      <name val="Times New Roman"/>
      <family val="1"/>
    </font>
    <font>
      <b/>
      <sz val="12"/>
      <color theme="1"/>
      <name val="Times New Roman"/>
      <family val="1"/>
    </font>
    <font>
      <b/>
      <sz val="11"/>
      <color rgb="FFFF0000"/>
      <name val="Times New Roman"/>
      <family val="1"/>
    </font>
    <font>
      <b/>
      <i/>
      <sz val="11"/>
      <color theme="1"/>
      <name val="Times New Roman"/>
      <family val="1"/>
    </font>
    <font>
      <sz val="10"/>
      <color theme="9" tint="-0.24997000396251678"/>
      <name val="Times New Roman"/>
      <family val="1"/>
    </font>
    <font>
      <sz val="11"/>
      <color theme="9" tint="-0.24997000396251678"/>
      <name val="Times New Roman"/>
      <family val="1"/>
    </font>
    <font>
      <b/>
      <i/>
      <sz val="10"/>
      <color theme="0"/>
      <name val="Times New Roman"/>
      <family val="1"/>
    </font>
    <font>
      <b/>
      <i/>
      <sz val="10"/>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style="medium"/>
      <top/>
      <bottom/>
    </border>
    <border>
      <left style="medium"/>
      <right style="medium"/>
      <top style="thin"/>
      <bottom/>
    </border>
    <border>
      <left style="medium"/>
      <right style="medium"/>
      <top style="thin"/>
      <bottom style="thin"/>
    </border>
    <border>
      <left style="medium"/>
      <right style="medium"/>
      <top/>
      <bottom style="dotted"/>
    </border>
    <border>
      <left style="medium"/>
      <right style="medium"/>
      <top/>
      <bottom style="thin"/>
    </border>
    <border>
      <left style="medium"/>
      <right style="medium"/>
      <top style="medium"/>
      <bottom style="thin"/>
    </border>
    <border>
      <left style="medium"/>
      <right style="medium"/>
      <top style="thin"/>
      <bottom style="medium"/>
    </border>
    <border>
      <left style="medium"/>
      <right style="medium"/>
      <top style="dotted"/>
      <bottom style="dotted"/>
    </border>
    <border>
      <left style="medium"/>
      <right style="thin"/>
      <top style="thin"/>
      <bottom style="thin"/>
    </border>
    <border>
      <left style="thin"/>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medium"/>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right/>
      <top style="medium"/>
      <bottom style="medium"/>
    </border>
    <border>
      <left style="medium"/>
      <right style="medium"/>
      <top style="medium"/>
      <bottom/>
    </border>
    <border>
      <left/>
      <right style="medium"/>
      <top style="medium"/>
      <bottom style="medium"/>
    </border>
    <border>
      <left>
        <color indexed="63"/>
      </left>
      <right style="thin"/>
      <top style="medium"/>
      <bottom style="thin"/>
    </border>
    <border>
      <left>
        <color indexed="63"/>
      </left>
      <right style="thin"/>
      <top style="thin"/>
      <bottom style="medium"/>
    </border>
    <border>
      <left style="thin"/>
      <right style="thin"/>
      <top style="thin"/>
      <bottom/>
    </border>
    <border>
      <left style="medium"/>
      <right/>
      <top style="medium"/>
      <bottom style="thin"/>
    </border>
    <border>
      <left style="thin"/>
      <right style="thin"/>
      <top/>
      <bottom style="thin"/>
    </border>
    <border>
      <left style="medium"/>
      <right>
        <color indexed="63"/>
      </right>
      <top style="thin"/>
      <bottom style="medium"/>
    </border>
    <border>
      <left style="medium"/>
      <right/>
      <top/>
      <bottom style="thin"/>
    </border>
    <border>
      <left style="medium"/>
      <right/>
      <top style="thin"/>
      <bottom/>
    </border>
    <border>
      <left style="thin"/>
      <right style="thin"/>
      <top/>
      <bottom style="medium"/>
    </border>
    <border>
      <left style="thin"/>
      <right style="medium"/>
      <top style="thin"/>
      <bottom/>
    </border>
    <border>
      <left style="thin"/>
      <right/>
      <top/>
      <bottom style="medium"/>
    </border>
    <border>
      <left style="medium"/>
      <right/>
      <top style="thin"/>
      <bottom style="thin"/>
    </border>
    <border>
      <left style="medium"/>
      <right/>
      <top/>
      <bottom/>
    </border>
    <border>
      <left/>
      <right style="medium"/>
      <top/>
      <bottom/>
    </border>
    <border>
      <left/>
      <right style="medium"/>
      <top style="medium"/>
      <bottom/>
    </border>
    <border>
      <left/>
      <right style="medium"/>
      <top/>
      <bottom style="medium"/>
    </border>
    <border>
      <left style="medium"/>
      <right style="thin"/>
      <top style="medium"/>
      <bottom style="medium"/>
    </border>
    <border>
      <left style="thin"/>
      <right style="medium"/>
      <top style="medium"/>
      <bottom style="medium"/>
    </border>
    <border>
      <left style="medium"/>
      <right/>
      <top style="medium"/>
      <bottom/>
    </border>
    <border>
      <left style="medium"/>
      <right style="thin"/>
      <top style="thin"/>
      <bottom>
        <color indexed="63"/>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top style="medium"/>
      <bottom style="dotted"/>
    </border>
    <border>
      <left style="medium"/>
      <right/>
      <top style="dotted"/>
      <bottom style="dotted"/>
    </border>
    <border>
      <left style="medium"/>
      <right/>
      <top style="dotted"/>
      <bottom style="medium"/>
    </border>
    <border>
      <left/>
      <right/>
      <top style="thin"/>
      <bottom style="thin"/>
    </border>
    <border>
      <left/>
      <right style="medium"/>
      <top style="thin"/>
      <bottom style="thin"/>
    </border>
    <border>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style="thin"/>
      <right style="thin"/>
      <top>
        <color indexed="63"/>
      </top>
      <bottom style="dotted"/>
    </border>
    <border>
      <left style="thin"/>
      <right style="medium"/>
      <top>
        <color indexed="63"/>
      </top>
      <bottom style="dotted"/>
    </border>
    <border>
      <left style="thin"/>
      <right style="thin"/>
      <top style="dotted"/>
      <bottom/>
    </border>
    <border>
      <left style="thin"/>
      <right style="medium"/>
      <top style="dotted"/>
      <bottom/>
    </border>
    <border>
      <left/>
      <right/>
      <top style="medium"/>
      <bottom/>
    </border>
    <border>
      <left style="thin"/>
      <right style="thin"/>
      <top/>
      <bottom/>
    </border>
    <border>
      <left style="thin"/>
      <right style="medium"/>
      <top>
        <color indexed="63"/>
      </top>
      <bottom>
        <color indexed="63"/>
      </bottom>
    </border>
    <border>
      <left style="thin"/>
      <right style="medium"/>
      <top style="dotted"/>
      <bottom style="dotted"/>
    </border>
    <border>
      <left style="thin"/>
      <right/>
      <top style="dotted"/>
      <bottom style="dotted"/>
    </border>
    <border>
      <left/>
      <right style="thin"/>
      <top style="dotted"/>
      <bottom style="dotted"/>
    </border>
    <border>
      <left/>
      <right style="medium"/>
      <top style="dotted"/>
      <bottom style="dotted"/>
    </border>
    <border>
      <left style="thin"/>
      <right style="thin"/>
      <top style="dotted"/>
      <bottom style="dotted"/>
    </border>
    <border>
      <left style="thin"/>
      <right style="thin"/>
      <top style="dotted"/>
      <bottom style="thin"/>
    </border>
    <border>
      <left style="thin"/>
      <right/>
      <top style="medium"/>
      <bottom style="dotted"/>
    </border>
    <border>
      <left/>
      <right/>
      <top style="medium"/>
      <bottom style="dotted"/>
    </border>
    <border>
      <left/>
      <right style="medium"/>
      <top style="medium"/>
      <bottom style="dotted"/>
    </border>
    <border>
      <left/>
      <right/>
      <top style="dotted"/>
      <bottom style="dotted"/>
    </border>
    <border>
      <left style="thin"/>
      <right/>
      <top style="dotted"/>
      <bottom/>
    </border>
    <border>
      <left>
        <color indexed="63"/>
      </left>
      <right style="thin"/>
      <top style="dotted"/>
      <bottom>
        <color indexed="63"/>
      </bottom>
    </border>
    <border>
      <left style="thin"/>
      <right/>
      <top/>
      <bottom style="dotted"/>
    </border>
    <border>
      <left>
        <color indexed="63"/>
      </left>
      <right style="thin"/>
      <top>
        <color indexed="63"/>
      </top>
      <bottom style="dotted"/>
    </border>
    <border>
      <left style="medium"/>
      <right/>
      <top style="dotted"/>
      <bottom/>
    </border>
    <border>
      <left/>
      <right/>
      <top style="dotted"/>
      <bottom/>
    </border>
    <border>
      <left/>
      <right style="medium"/>
      <top style="dotted"/>
      <bottom/>
    </border>
    <border>
      <left/>
      <right style="thin"/>
      <top style="medium"/>
      <bottom style="dotted"/>
    </border>
    <border>
      <left style="medium"/>
      <right/>
      <top style="dotted"/>
      <bottom style="thin"/>
    </border>
    <border>
      <left/>
      <right style="thin"/>
      <top style="dotted"/>
      <bottom style="thin"/>
    </border>
    <border>
      <left/>
      <right/>
      <top/>
      <bottom style="dotted"/>
    </border>
    <border>
      <left/>
      <right style="medium"/>
      <top/>
      <bottom style="dotted"/>
    </border>
    <border>
      <left style="thin"/>
      <right/>
      <top style="dotted"/>
      <bottom style="thin"/>
    </border>
    <border>
      <left/>
      <right/>
      <top style="dotted"/>
      <bottom style="thin"/>
    </border>
    <border>
      <left/>
      <right style="medium"/>
      <top style="dotted"/>
      <bottom style="thin"/>
    </border>
    <border>
      <left style="medium"/>
      <right/>
      <top/>
      <bottom style="dotted"/>
    </border>
    <border>
      <left style="medium"/>
      <right/>
      <top/>
      <bottom style="medium"/>
    </border>
    <border>
      <left/>
      <right/>
      <top/>
      <bottom style="medium"/>
    </border>
    <border>
      <left/>
      <right style="thin"/>
      <top style="dotted"/>
      <bottom style="medium"/>
    </border>
    <border>
      <left style="thin"/>
      <right/>
      <top style="dotted"/>
      <bottom style="medium"/>
    </border>
    <border>
      <left/>
      <right/>
      <top style="dotted"/>
      <bottom style="medium"/>
    </border>
    <border>
      <left/>
      <right style="medium"/>
      <top style="dotted"/>
      <bottom style="medium"/>
    </border>
    <border>
      <left/>
      <right/>
      <top style="thin"/>
      <bottom/>
    </border>
    <border>
      <left/>
      <right/>
      <top/>
      <bottom style="thin"/>
    </border>
    <border>
      <left/>
      <right style="thin"/>
      <top/>
      <bottom style="medium"/>
    </border>
    <border>
      <left style="thin"/>
      <right>
        <color indexed="63"/>
      </right>
      <top style="medium"/>
      <bottom style="thin"/>
    </border>
    <border>
      <left/>
      <right/>
      <top style="medium"/>
      <bottom style="thin"/>
    </border>
    <border>
      <left/>
      <right style="medium"/>
      <top style="thin"/>
      <bottom style="dotted"/>
    </border>
    <border>
      <left style="thin"/>
      <right>
        <color indexed="63"/>
      </right>
      <top style="thin"/>
      <bottom style="medium"/>
    </border>
    <border>
      <left style="medium"/>
      <right/>
      <top style="thin"/>
      <bottom style="dotted"/>
    </border>
    <border>
      <left/>
      <right/>
      <top style="thin"/>
      <bottom style="dotted"/>
    </border>
    <border>
      <left>
        <color indexed="63"/>
      </left>
      <right>
        <color indexed="63"/>
      </right>
      <top style="thin"/>
      <bottom style="medium"/>
    </border>
    <border>
      <left style="medium"/>
      <right style="thin"/>
      <top/>
      <bottom/>
    </border>
    <border>
      <left style="medium"/>
      <right style="thin"/>
      <top/>
      <bottom style="medium"/>
    </border>
    <border>
      <left style="medium"/>
      <right style="medium"/>
      <top style="dotted"/>
      <bottom/>
    </border>
    <border>
      <left/>
      <right style="medium"/>
      <top style="medium"/>
      <bottom style="thin"/>
    </border>
    <border>
      <left/>
      <right style="medium"/>
      <top style="thin"/>
      <bottom/>
    </border>
    <border>
      <left/>
      <right style="medium"/>
      <top/>
      <bottom style="thin"/>
    </border>
    <border>
      <left style="thin"/>
      <right style="thin"/>
      <top style="thin"/>
      <bottom style="dotted"/>
    </border>
    <border>
      <left style="thin"/>
      <right style="medium"/>
      <top style="thin"/>
      <bottom style="dotted"/>
    </border>
    <border>
      <left style="medium"/>
      <right style="thin"/>
      <top style="dotted"/>
      <bottom style="dotted"/>
    </border>
    <border>
      <left style="medium"/>
      <right style="thin"/>
      <top style="thin"/>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border>
    <border>
      <left style="thin"/>
      <right/>
      <top/>
      <bottom/>
    </border>
    <border>
      <left/>
      <right style="thin"/>
      <top/>
      <bottom/>
    </border>
    <border>
      <left/>
      <right style="thin"/>
      <top style="medium"/>
      <bottom style="medium"/>
    </border>
    <border>
      <left/>
      <right style="thin"/>
      <top style="thin"/>
      <bottom style="dotted"/>
    </border>
    <border>
      <left style="medium"/>
      <right style="thin"/>
      <top style="dotted"/>
      <bottom style="thin"/>
    </border>
    <border>
      <left style="thin"/>
      <right/>
      <top style="thin"/>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7" fillId="21" borderId="1" applyNumberFormat="0" applyAlignment="0" applyProtection="0"/>
    <xf numFmtId="0" fontId="88" fillId="22" borderId="2" applyNumberFormat="0" applyAlignment="0" applyProtection="0"/>
    <xf numFmtId="0" fontId="89" fillId="0" borderId="3" applyNumberFormat="0" applyFill="0" applyAlignment="0" applyProtection="0"/>
    <xf numFmtId="0" fontId="90" fillId="0" borderId="0" applyNumberFormat="0" applyFill="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91" fillId="29" borderId="1" applyNumberFormat="0" applyAlignment="0" applyProtection="0"/>
    <xf numFmtId="0" fontId="92" fillId="0" borderId="0" applyNumberFormat="0" applyFill="0" applyBorder="0" applyAlignment="0" applyProtection="0"/>
    <xf numFmtId="0" fontId="9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95" fillId="21" borderId="5"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6" applyNumberFormat="0" applyFill="0" applyAlignment="0" applyProtection="0"/>
    <xf numFmtId="0" fontId="100" fillId="0" borderId="7" applyNumberFormat="0" applyFill="0" applyAlignment="0" applyProtection="0"/>
    <xf numFmtId="0" fontId="90" fillId="0" borderId="8" applyNumberFormat="0" applyFill="0" applyAlignment="0" applyProtection="0"/>
    <xf numFmtId="0" fontId="101" fillId="0" borderId="9" applyNumberFormat="0" applyFill="0" applyAlignment="0" applyProtection="0"/>
  </cellStyleXfs>
  <cellXfs count="805">
    <xf numFmtId="0" fontId="0" fillId="0" borderId="0" xfId="0" applyFont="1" applyAlignment="1">
      <alignment/>
    </xf>
    <xf numFmtId="0" fontId="0" fillId="33" borderId="0" xfId="0" applyFill="1" applyAlignment="1">
      <alignment vertical="center"/>
    </xf>
    <xf numFmtId="0" fontId="0" fillId="33" borderId="0" xfId="0" applyFill="1" applyAlignment="1">
      <alignment horizontal="left" vertical="center" indent="1"/>
    </xf>
    <xf numFmtId="0" fontId="0" fillId="33" borderId="0" xfId="0" applyFill="1" applyAlignment="1">
      <alignment horizontal="left" vertical="center"/>
    </xf>
    <xf numFmtId="0" fontId="102" fillId="33" borderId="0" xfId="0" applyFont="1" applyFill="1" applyAlignment="1">
      <alignment vertical="center"/>
    </xf>
    <xf numFmtId="0" fontId="103" fillId="33" borderId="0" xfId="0" applyFont="1" applyFill="1" applyAlignment="1">
      <alignment vertical="center"/>
    </xf>
    <xf numFmtId="0" fontId="104" fillId="33" borderId="0" xfId="0" applyFont="1" applyFill="1" applyAlignment="1">
      <alignment horizontal="left" vertical="center" indent="1"/>
    </xf>
    <xf numFmtId="0" fontId="105" fillId="33" borderId="0" xfId="0" applyFont="1" applyFill="1" applyAlignment="1">
      <alignment horizontal="left" vertical="center" indent="1"/>
    </xf>
    <xf numFmtId="0" fontId="104" fillId="33" borderId="0" xfId="0" applyFont="1" applyFill="1" applyAlignment="1">
      <alignment vertical="center"/>
    </xf>
    <xf numFmtId="0" fontId="106" fillId="33" borderId="0" xfId="0" applyFont="1" applyFill="1" applyAlignment="1">
      <alignment vertical="center"/>
    </xf>
    <xf numFmtId="0" fontId="105" fillId="33" borderId="0" xfId="0" applyFont="1" applyFill="1" applyAlignment="1">
      <alignment vertical="center"/>
    </xf>
    <xf numFmtId="173" fontId="107" fillId="33" borderId="0" xfId="0" applyNumberFormat="1" applyFont="1" applyFill="1" applyAlignment="1">
      <alignment vertical="center"/>
    </xf>
    <xf numFmtId="173" fontId="108" fillId="33" borderId="0" xfId="0" applyNumberFormat="1" applyFont="1" applyFill="1" applyAlignment="1">
      <alignment vertical="center"/>
    </xf>
    <xf numFmtId="173" fontId="107" fillId="33" borderId="0" xfId="0" applyNumberFormat="1" applyFont="1" applyFill="1" applyBorder="1" applyAlignment="1">
      <alignment horizontal="center" vertical="center"/>
    </xf>
    <xf numFmtId="0" fontId="0" fillId="33" borderId="0" xfId="0" applyFill="1" applyAlignment="1">
      <alignment horizontal="right" vertical="center"/>
    </xf>
    <xf numFmtId="173" fontId="8" fillId="33" borderId="0" xfId="0" applyNumberFormat="1" applyFont="1" applyFill="1" applyAlignment="1">
      <alignment horizontal="right" vertical="center" indent="1"/>
    </xf>
    <xf numFmtId="173" fontId="109" fillId="33" borderId="0" xfId="0" applyNumberFormat="1" applyFont="1" applyFill="1" applyAlignment="1">
      <alignment vertical="center" wrapText="1"/>
    </xf>
    <xf numFmtId="174" fontId="110" fillId="33" borderId="0" xfId="0" applyNumberFormat="1" applyFont="1" applyFill="1" applyAlignment="1">
      <alignment horizontal="center" vertical="center"/>
    </xf>
    <xf numFmtId="173" fontId="107" fillId="33" borderId="0" xfId="0" applyNumberFormat="1" applyFont="1" applyFill="1" applyAlignment="1">
      <alignment horizontal="center" vertical="center"/>
    </xf>
    <xf numFmtId="173" fontId="109" fillId="33" borderId="0" xfId="0" applyNumberFormat="1" applyFont="1" applyFill="1" applyAlignment="1">
      <alignment horizontal="center" vertical="center"/>
    </xf>
    <xf numFmtId="0" fontId="111" fillId="33" borderId="0" xfId="0" applyFont="1" applyFill="1" applyAlignment="1">
      <alignment horizontal="center" vertical="center"/>
    </xf>
    <xf numFmtId="0" fontId="111" fillId="33" borderId="10" xfId="0" applyFont="1" applyFill="1" applyBorder="1" applyAlignment="1">
      <alignment horizontal="center" vertical="center"/>
    </xf>
    <xf numFmtId="173" fontId="112" fillId="33" borderId="0" xfId="0" applyNumberFormat="1" applyFont="1" applyFill="1" applyAlignment="1">
      <alignment horizontal="center" vertical="center"/>
    </xf>
    <xf numFmtId="173" fontId="112" fillId="33" borderId="11" xfId="0" applyNumberFormat="1" applyFont="1" applyFill="1" applyBorder="1" applyAlignment="1">
      <alignment horizontal="center" vertical="center"/>
    </xf>
    <xf numFmtId="173" fontId="112" fillId="33" borderId="12" xfId="0" applyNumberFormat="1" applyFont="1" applyFill="1" applyBorder="1" applyAlignment="1">
      <alignment horizontal="center" vertical="center"/>
    </xf>
    <xf numFmtId="0" fontId="111" fillId="33" borderId="12" xfId="0" applyFont="1" applyFill="1" applyBorder="1" applyAlignment="1">
      <alignment horizontal="center" vertical="center"/>
    </xf>
    <xf numFmtId="173" fontId="113" fillId="33" borderId="0" xfId="0" applyNumberFormat="1" applyFont="1" applyFill="1" applyAlignment="1">
      <alignment horizontal="center" vertical="center" wrapText="1"/>
    </xf>
    <xf numFmtId="173" fontId="112" fillId="34" borderId="13" xfId="0" applyNumberFormat="1" applyFont="1" applyFill="1" applyBorder="1" applyAlignment="1">
      <alignment vertical="center"/>
    </xf>
    <xf numFmtId="0" fontId="111" fillId="34" borderId="13" xfId="0" applyFont="1" applyFill="1" applyBorder="1" applyAlignment="1">
      <alignment vertical="center"/>
    </xf>
    <xf numFmtId="0" fontId="111" fillId="33" borderId="11" xfId="0" applyFont="1" applyFill="1" applyBorder="1" applyAlignment="1">
      <alignment horizontal="center" vertical="center"/>
    </xf>
    <xf numFmtId="173" fontId="112" fillId="34" borderId="12" xfId="0" applyNumberFormat="1" applyFont="1" applyFill="1" applyBorder="1" applyAlignment="1">
      <alignment vertical="center"/>
    </xf>
    <xf numFmtId="0" fontId="111" fillId="34" borderId="12" xfId="0" applyFont="1" applyFill="1" applyBorder="1" applyAlignment="1">
      <alignment vertical="center"/>
    </xf>
    <xf numFmtId="173" fontId="112" fillId="35" borderId="11" xfId="0" applyNumberFormat="1" applyFont="1" applyFill="1" applyBorder="1" applyAlignment="1">
      <alignment horizontal="center" vertical="center"/>
    </xf>
    <xf numFmtId="0" fontId="111" fillId="36" borderId="14" xfId="0" applyFont="1" applyFill="1" applyBorder="1" applyAlignment="1">
      <alignment horizontal="center" vertical="center"/>
    </xf>
    <xf numFmtId="0" fontId="111" fillId="33" borderId="11" xfId="0" applyFont="1" applyFill="1" applyBorder="1" applyAlignment="1">
      <alignment horizontal="center" vertical="center"/>
    </xf>
    <xf numFmtId="0" fontId="111" fillId="33" borderId="11" xfId="0" applyFont="1" applyFill="1" applyBorder="1" applyAlignment="1">
      <alignment horizontal="center" vertical="center"/>
    </xf>
    <xf numFmtId="174" fontId="110" fillId="33" borderId="0" xfId="0" applyNumberFormat="1" applyFont="1" applyFill="1" applyAlignment="1">
      <alignment vertical="center"/>
    </xf>
    <xf numFmtId="0" fontId="103" fillId="33" borderId="0" xfId="0" applyFont="1" applyFill="1" applyAlignment="1">
      <alignment horizontal="center" vertical="center"/>
    </xf>
    <xf numFmtId="173" fontId="112" fillId="36" borderId="14" xfId="0" applyNumberFormat="1" applyFont="1" applyFill="1" applyBorder="1" applyAlignment="1">
      <alignment vertical="center"/>
    </xf>
    <xf numFmtId="0" fontId="111" fillId="36" borderId="14" xfId="0" applyFont="1" applyFill="1" applyBorder="1" applyAlignment="1">
      <alignment vertical="center"/>
    </xf>
    <xf numFmtId="173" fontId="112" fillId="36" borderId="13" xfId="0" applyNumberFormat="1" applyFont="1" applyFill="1" applyBorder="1" applyAlignment="1">
      <alignment vertical="center"/>
    </xf>
    <xf numFmtId="0" fontId="111" fillId="36" borderId="13" xfId="0" applyFont="1" applyFill="1" applyBorder="1" applyAlignment="1">
      <alignment vertical="center"/>
    </xf>
    <xf numFmtId="173" fontId="112" fillId="36" borderId="15" xfId="0" applyNumberFormat="1" applyFont="1" applyFill="1" applyBorder="1" applyAlignment="1">
      <alignment vertical="center"/>
    </xf>
    <xf numFmtId="0" fontId="111" fillId="36" borderId="15" xfId="0" applyFont="1" applyFill="1" applyBorder="1" applyAlignment="1">
      <alignment vertical="center"/>
    </xf>
    <xf numFmtId="0" fontId="0" fillId="33" borderId="0" xfId="0" applyFill="1" applyAlignment="1">
      <alignment horizontal="center" vertical="center"/>
    </xf>
    <xf numFmtId="0" fontId="102" fillId="33" borderId="0" xfId="0" applyFont="1" applyFill="1" applyAlignment="1">
      <alignment horizontal="center" vertical="center"/>
    </xf>
    <xf numFmtId="0" fontId="0" fillId="33" borderId="0" xfId="0" applyFill="1" applyAlignment="1">
      <alignment horizontal="center" vertical="center"/>
    </xf>
    <xf numFmtId="173" fontId="112" fillId="34" borderId="16" xfId="0" applyNumberFormat="1" applyFont="1" applyFill="1" applyBorder="1" applyAlignment="1">
      <alignment vertical="center"/>
    </xf>
    <xf numFmtId="0" fontId="111" fillId="34" borderId="16" xfId="0" applyFont="1" applyFill="1" applyBorder="1" applyAlignment="1">
      <alignment vertical="center"/>
    </xf>
    <xf numFmtId="173" fontId="112" fillId="34" borderId="17" xfId="0" applyNumberFormat="1" applyFont="1" applyFill="1" applyBorder="1" applyAlignment="1">
      <alignment vertical="center"/>
    </xf>
    <xf numFmtId="0" fontId="111" fillId="34" borderId="17" xfId="0" applyFont="1" applyFill="1" applyBorder="1" applyAlignment="1">
      <alignment vertical="center"/>
    </xf>
    <xf numFmtId="173" fontId="112" fillId="34" borderId="18" xfId="0" applyNumberFormat="1" applyFont="1" applyFill="1" applyBorder="1" applyAlignment="1">
      <alignment vertical="center"/>
    </xf>
    <xf numFmtId="0" fontId="111" fillId="34" borderId="18" xfId="0" applyFont="1" applyFill="1" applyBorder="1" applyAlignment="1">
      <alignment vertical="center"/>
    </xf>
    <xf numFmtId="173" fontId="112" fillId="36" borderId="19" xfId="0" applyNumberFormat="1" applyFont="1" applyFill="1" applyBorder="1" applyAlignment="1">
      <alignment vertical="center"/>
    </xf>
    <xf numFmtId="0" fontId="111" fillId="36" borderId="19" xfId="0" applyFont="1" applyFill="1" applyBorder="1" applyAlignment="1">
      <alignment vertical="center"/>
    </xf>
    <xf numFmtId="0" fontId="103" fillId="33" borderId="0" xfId="0" applyNumberFormat="1" applyFont="1" applyFill="1" applyAlignment="1">
      <alignment vertical="center"/>
    </xf>
    <xf numFmtId="0" fontId="0" fillId="33" borderId="0" xfId="0" applyNumberFormat="1" applyFill="1" applyAlignment="1">
      <alignment vertical="center"/>
    </xf>
    <xf numFmtId="0" fontId="102" fillId="33" borderId="0" xfId="0" applyNumberFormat="1" applyFont="1" applyFill="1" applyAlignment="1">
      <alignment vertical="center"/>
    </xf>
    <xf numFmtId="0" fontId="111" fillId="33" borderId="0" xfId="0" applyFont="1" applyFill="1" applyBorder="1" applyAlignment="1">
      <alignment horizontal="center" vertical="center"/>
    </xf>
    <xf numFmtId="0" fontId="111" fillId="33" borderId="0" xfId="0" applyFont="1" applyFill="1" applyBorder="1" applyAlignment="1">
      <alignment horizontal="center" vertical="center" wrapText="1"/>
    </xf>
    <xf numFmtId="0" fontId="111" fillId="33" borderId="0" xfId="0" applyFont="1" applyFill="1" applyBorder="1" applyAlignment="1">
      <alignment vertical="center"/>
    </xf>
    <xf numFmtId="173" fontId="112" fillId="36" borderId="20" xfId="0" applyNumberFormat="1" applyFont="1" applyFill="1" applyBorder="1" applyAlignment="1">
      <alignment horizontal="center" vertical="center"/>
    </xf>
    <xf numFmtId="173" fontId="112" fillId="36" borderId="21" xfId="0" applyNumberFormat="1" applyFont="1" applyFill="1" applyBorder="1" applyAlignment="1">
      <alignment horizontal="center" vertical="center"/>
    </xf>
    <xf numFmtId="173" fontId="112" fillId="36" borderId="22" xfId="0" applyNumberFormat="1" applyFont="1" applyFill="1" applyBorder="1" applyAlignment="1">
      <alignment horizontal="center" vertical="center"/>
    </xf>
    <xf numFmtId="173" fontId="114" fillId="33" borderId="0" xfId="0" applyNumberFormat="1" applyFont="1" applyFill="1" applyBorder="1" applyAlignment="1">
      <alignment horizontal="center" vertical="center"/>
    </xf>
    <xf numFmtId="173" fontId="109" fillId="33" borderId="0" xfId="0" applyNumberFormat="1" applyFont="1" applyFill="1" applyAlignment="1">
      <alignment horizontal="center" vertical="center"/>
    </xf>
    <xf numFmtId="0" fontId="0" fillId="33" borderId="23" xfId="0" applyFill="1" applyBorder="1" applyAlignment="1">
      <alignment vertical="center"/>
    </xf>
    <xf numFmtId="9" fontId="0" fillId="33" borderId="24" xfId="53" applyFont="1" applyFill="1" applyBorder="1" applyAlignment="1">
      <alignment horizontal="center" vertical="center"/>
    </xf>
    <xf numFmtId="0" fontId="0" fillId="33" borderId="25" xfId="0" applyFill="1" applyBorder="1" applyAlignment="1">
      <alignment vertical="center"/>
    </xf>
    <xf numFmtId="9" fontId="0" fillId="33" borderId="26" xfId="53" applyFont="1" applyFill="1" applyBorder="1" applyAlignment="1">
      <alignment horizontal="center" vertical="center"/>
    </xf>
    <xf numFmtId="0" fontId="0" fillId="33" borderId="22" xfId="0" applyFill="1" applyBorder="1" applyAlignment="1">
      <alignment vertical="center"/>
    </xf>
    <xf numFmtId="0" fontId="0" fillId="33" borderId="27" xfId="0" applyFill="1" applyBorder="1" applyAlignment="1">
      <alignment horizontal="center" vertical="center"/>
    </xf>
    <xf numFmtId="9" fontId="0" fillId="33" borderId="27" xfId="53" applyFont="1" applyFill="1" applyBorder="1" applyAlignment="1">
      <alignment horizontal="center" vertical="center"/>
    </xf>
    <xf numFmtId="173" fontId="112" fillId="37" borderId="19" xfId="0" applyNumberFormat="1" applyFont="1" applyFill="1" applyBorder="1" applyAlignment="1">
      <alignment vertical="center"/>
    </xf>
    <xf numFmtId="0" fontId="111" fillId="37" borderId="19" xfId="0" applyFont="1" applyFill="1" applyBorder="1" applyAlignment="1">
      <alignment vertical="center"/>
    </xf>
    <xf numFmtId="173" fontId="112" fillId="33" borderId="0" xfId="0" applyNumberFormat="1" applyFont="1" applyFill="1" applyBorder="1" applyAlignment="1">
      <alignment vertical="center"/>
    </xf>
    <xf numFmtId="0" fontId="115" fillId="33" borderId="0" xfId="0" applyFont="1" applyFill="1" applyAlignment="1">
      <alignment vertical="center"/>
    </xf>
    <xf numFmtId="0" fontId="116" fillId="33" borderId="0" xfId="0" applyFont="1" applyFill="1" applyAlignment="1">
      <alignment horizontal="center" vertical="center" wrapText="1"/>
    </xf>
    <xf numFmtId="0" fontId="117" fillId="33" borderId="0" xfId="0" applyFont="1" applyFill="1" applyAlignment="1">
      <alignment horizontal="center" vertical="center" wrapText="1"/>
    </xf>
    <xf numFmtId="0" fontId="118" fillId="33" borderId="0" xfId="0" applyFont="1" applyFill="1" applyAlignment="1">
      <alignment horizontal="left" vertical="center" indent="1"/>
    </xf>
    <xf numFmtId="0" fontId="118" fillId="33" borderId="0" xfId="0" applyFont="1" applyFill="1" applyAlignment="1">
      <alignment vertical="center"/>
    </xf>
    <xf numFmtId="0" fontId="119" fillId="33" borderId="0" xfId="0" applyFont="1" applyFill="1" applyAlignment="1">
      <alignment horizontal="left" vertical="center" indent="1"/>
    </xf>
    <xf numFmtId="0" fontId="0" fillId="33" borderId="28" xfId="0" applyFill="1" applyBorder="1" applyAlignment="1">
      <alignment horizontal="center" vertical="center"/>
    </xf>
    <xf numFmtId="0" fontId="0" fillId="33" borderId="10" xfId="0" applyFill="1" applyBorder="1" applyAlignment="1">
      <alignment horizontal="center" vertical="center"/>
    </xf>
    <xf numFmtId="0" fontId="120" fillId="33" borderId="0" xfId="0" applyFont="1" applyFill="1" applyAlignment="1">
      <alignment horizontal="center" vertical="center"/>
    </xf>
    <xf numFmtId="174" fontId="121" fillId="33" borderId="0" xfId="0" applyNumberFormat="1" applyFont="1" applyFill="1" applyAlignment="1">
      <alignment vertical="center"/>
    </xf>
    <xf numFmtId="173" fontId="112" fillId="33" borderId="10" xfId="0" applyNumberFormat="1" applyFont="1" applyFill="1" applyBorder="1" applyAlignment="1">
      <alignment horizontal="center" vertical="center" wrapText="1"/>
    </xf>
    <xf numFmtId="0" fontId="102" fillId="0" borderId="0" xfId="0" applyFont="1" applyAlignment="1">
      <alignment vertical="center" wrapText="1"/>
    </xf>
    <xf numFmtId="0" fontId="102" fillId="0" borderId="10" xfId="0" applyFont="1" applyBorder="1" applyAlignment="1">
      <alignment horizontal="center" vertical="center" wrapText="1"/>
    </xf>
    <xf numFmtId="0" fontId="102" fillId="0" borderId="29" xfId="0" applyFont="1" applyBorder="1" applyAlignment="1">
      <alignment vertical="center" wrapText="1"/>
    </xf>
    <xf numFmtId="0" fontId="102" fillId="0" borderId="30" xfId="0" applyFont="1" applyBorder="1" applyAlignment="1">
      <alignment vertical="center" wrapText="1"/>
    </xf>
    <xf numFmtId="0" fontId="102" fillId="0" borderId="31" xfId="0" applyFont="1" applyBorder="1" applyAlignment="1">
      <alignment vertical="center" wrapText="1"/>
    </xf>
    <xf numFmtId="0" fontId="102" fillId="0" borderId="0" xfId="0" applyFont="1" applyAlignment="1">
      <alignment horizontal="center" vertical="center" wrapText="1"/>
    </xf>
    <xf numFmtId="0" fontId="122" fillId="0" borderId="32" xfId="0" applyFont="1" applyBorder="1" applyAlignment="1">
      <alignment horizontal="center" vertical="center" wrapText="1"/>
    </xf>
    <xf numFmtId="0" fontId="123" fillId="0" borderId="29" xfId="0" applyFont="1" applyBorder="1" applyAlignment="1">
      <alignment horizontal="center" vertical="center" wrapText="1"/>
    </xf>
    <xf numFmtId="0" fontId="122" fillId="0" borderId="20" xfId="0" applyFont="1" applyBorder="1" applyAlignment="1">
      <alignment horizontal="center" vertical="center" wrapText="1"/>
    </xf>
    <xf numFmtId="0" fontId="122" fillId="0" borderId="33" xfId="0" applyFont="1" applyBorder="1" applyAlignment="1">
      <alignment horizontal="center" vertical="center" wrapText="1"/>
    </xf>
    <xf numFmtId="0" fontId="102" fillId="0" borderId="21" xfId="0" applyFont="1" applyBorder="1" applyAlignment="1">
      <alignment vertical="center" wrapText="1"/>
    </xf>
    <xf numFmtId="0" fontId="102" fillId="0" borderId="29"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31" xfId="0" applyFont="1" applyBorder="1" applyAlignment="1">
      <alignment horizontal="center" vertical="center" wrapText="1"/>
    </xf>
    <xf numFmtId="0" fontId="102" fillId="0" borderId="21" xfId="0" applyFont="1" applyBorder="1" applyAlignment="1">
      <alignment horizontal="left" vertical="center" wrapText="1" indent="1"/>
    </xf>
    <xf numFmtId="0" fontId="102" fillId="0" borderId="34" xfId="0" applyFont="1" applyBorder="1" applyAlignment="1">
      <alignment horizontal="left" vertical="center" wrapText="1" indent="1"/>
    </xf>
    <xf numFmtId="0" fontId="102" fillId="0" borderId="35" xfId="0" applyFont="1" applyBorder="1" applyAlignment="1">
      <alignment horizontal="left" vertical="center" wrapText="1" indent="1"/>
    </xf>
    <xf numFmtId="0" fontId="122" fillId="0" borderId="0" xfId="0" applyFont="1" applyBorder="1" applyAlignment="1">
      <alignment horizontal="center" vertical="center" wrapText="1"/>
    </xf>
    <xf numFmtId="0" fontId="102" fillId="0" borderId="35" xfId="0" applyFont="1" applyBorder="1" applyAlignment="1">
      <alignment vertical="center" wrapText="1"/>
    </xf>
    <xf numFmtId="0" fontId="102" fillId="0" borderId="34" xfId="0" applyFont="1" applyBorder="1" applyAlignment="1">
      <alignment vertical="center" wrapText="1"/>
    </xf>
    <xf numFmtId="0" fontId="122" fillId="0" borderId="36" xfId="0" applyFont="1" applyFill="1" applyBorder="1" applyAlignment="1">
      <alignment horizontal="center" vertical="center" wrapText="1"/>
    </xf>
    <xf numFmtId="0" fontId="122" fillId="0" borderId="17" xfId="0" applyFont="1" applyBorder="1" applyAlignment="1">
      <alignment horizontal="center" vertical="center" wrapText="1"/>
    </xf>
    <xf numFmtId="0" fontId="122" fillId="0" borderId="14" xfId="0" applyFont="1" applyBorder="1" applyAlignment="1">
      <alignment horizontal="center" vertical="center" wrapText="1"/>
    </xf>
    <xf numFmtId="0" fontId="122" fillId="0" borderId="18" xfId="0" applyFont="1" applyBorder="1" applyAlignment="1">
      <alignment horizontal="center" vertical="center" wrapText="1"/>
    </xf>
    <xf numFmtId="0" fontId="122" fillId="0" borderId="37" xfId="0" applyFont="1" applyBorder="1" applyAlignment="1">
      <alignment horizontal="center" vertical="center" wrapText="1"/>
    </xf>
    <xf numFmtId="0" fontId="122" fillId="0" borderId="10" xfId="0" applyFont="1" applyBorder="1" applyAlignment="1">
      <alignment horizontal="center" vertical="center" wrapText="1"/>
    </xf>
    <xf numFmtId="0" fontId="122" fillId="0" borderId="38" xfId="0" applyFont="1" applyFill="1" applyBorder="1" applyAlignment="1">
      <alignment horizontal="center" vertical="center" wrapText="1"/>
    </xf>
    <xf numFmtId="0" fontId="123" fillId="0" borderId="39" xfId="0" applyFont="1" applyBorder="1" applyAlignment="1">
      <alignment horizontal="center" vertical="center" wrapText="1"/>
    </xf>
    <xf numFmtId="0" fontId="123" fillId="0" borderId="27" xfId="0" applyFont="1" applyBorder="1" applyAlignment="1">
      <alignment horizontal="center" vertical="center" wrapText="1"/>
    </xf>
    <xf numFmtId="0" fontId="123" fillId="0" borderId="40" xfId="0" applyFont="1" applyBorder="1" applyAlignment="1">
      <alignment horizontal="center" vertical="center" wrapText="1"/>
    </xf>
    <xf numFmtId="0" fontId="102" fillId="0" borderId="21" xfId="0" applyFont="1" applyBorder="1" applyAlignment="1">
      <alignment horizontal="left" vertical="center" wrapText="1" indent="1"/>
    </xf>
    <xf numFmtId="0" fontId="102" fillId="0" borderId="35" xfId="0" applyFont="1" applyBorder="1" applyAlignment="1">
      <alignment horizontal="left" vertical="center" wrapText="1" indent="1"/>
    </xf>
    <xf numFmtId="0" fontId="0" fillId="33" borderId="0" xfId="0" applyFill="1" applyAlignment="1">
      <alignment/>
    </xf>
    <xf numFmtId="0" fontId="124" fillId="33" borderId="0" xfId="0" applyFont="1" applyFill="1" applyAlignment="1">
      <alignment/>
    </xf>
    <xf numFmtId="0" fontId="125" fillId="33" borderId="41" xfId="0" applyFont="1" applyFill="1" applyBorder="1" applyAlignment="1">
      <alignment vertical="center" wrapText="1"/>
    </xf>
    <xf numFmtId="0" fontId="113" fillId="33" borderId="0" xfId="0" applyFont="1" applyFill="1" applyAlignment="1">
      <alignment horizontal="center" vertical="center" wrapText="1"/>
    </xf>
    <xf numFmtId="0" fontId="0" fillId="33" borderId="42" xfId="0" applyFill="1" applyBorder="1" applyAlignment="1">
      <alignment horizontal="center"/>
    </xf>
    <xf numFmtId="0" fontId="108" fillId="33" borderId="43" xfId="0" applyFont="1" applyFill="1" applyBorder="1" applyAlignment="1">
      <alignment horizontal="center" vertical="center" wrapText="1"/>
    </xf>
    <xf numFmtId="0" fontId="0" fillId="33" borderId="44"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108" fillId="33" borderId="47" xfId="0" applyFont="1" applyFill="1" applyBorder="1" applyAlignment="1">
      <alignment horizontal="center" vertical="center" wrapText="1"/>
    </xf>
    <xf numFmtId="0" fontId="126" fillId="33" borderId="0" xfId="0" applyFont="1" applyFill="1" applyAlignment="1">
      <alignment/>
    </xf>
    <xf numFmtId="0" fontId="122" fillId="0" borderId="21" xfId="0" applyFont="1" applyBorder="1" applyAlignment="1">
      <alignment horizontal="left" vertical="center" wrapText="1" indent="1"/>
    </xf>
    <xf numFmtId="0" fontId="122" fillId="0" borderId="34" xfId="0" applyFont="1" applyBorder="1" applyAlignment="1">
      <alignment horizontal="left" vertical="center" wrapText="1" indent="1"/>
    </xf>
    <xf numFmtId="0" fontId="102" fillId="0" borderId="41" xfId="0" applyFont="1" applyBorder="1" applyAlignment="1">
      <alignment horizontal="left" vertical="center" wrapText="1" indent="1"/>
    </xf>
    <xf numFmtId="0" fontId="122" fillId="0" borderId="41" xfId="0" applyFont="1" applyBorder="1" applyAlignment="1">
      <alignment horizontal="left" vertical="center" wrapText="1" indent="1"/>
    </xf>
    <xf numFmtId="0" fontId="102" fillId="0" borderId="48" xfId="0" applyFont="1" applyBorder="1" applyAlignment="1">
      <alignment horizontal="center" vertical="center" wrapText="1"/>
    </xf>
    <xf numFmtId="0" fontId="102" fillId="0" borderId="10" xfId="0" applyFont="1" applyBorder="1" applyAlignment="1">
      <alignment vertical="center" wrapText="1"/>
    </xf>
    <xf numFmtId="0" fontId="113" fillId="33" borderId="0" xfId="0" applyFont="1" applyFill="1" applyAlignment="1">
      <alignment vertical="center" wrapText="1"/>
    </xf>
    <xf numFmtId="173" fontId="109" fillId="33" borderId="0" xfId="0" applyNumberFormat="1" applyFont="1" applyFill="1" applyAlignment="1">
      <alignment horizontal="center" vertical="center"/>
    </xf>
    <xf numFmtId="0" fontId="120" fillId="33" borderId="0" xfId="0" applyFont="1" applyFill="1" applyBorder="1" applyAlignment="1">
      <alignment horizontal="left" vertical="center" indent="1"/>
    </xf>
    <xf numFmtId="0" fontId="103" fillId="33" borderId="23" xfId="0" applyFont="1" applyFill="1" applyBorder="1" applyAlignment="1">
      <alignment vertical="center" wrapText="1"/>
    </xf>
    <xf numFmtId="0" fontId="103" fillId="33" borderId="25" xfId="0" applyFont="1" applyFill="1" applyBorder="1" applyAlignment="1">
      <alignment vertical="center" wrapText="1"/>
    </xf>
    <xf numFmtId="0" fontId="103" fillId="33" borderId="49" xfId="0" applyFont="1" applyFill="1" applyBorder="1" applyAlignment="1">
      <alignment vertical="center" wrapText="1"/>
    </xf>
    <xf numFmtId="0" fontId="0" fillId="33" borderId="50" xfId="0" applyFill="1" applyBorder="1" applyAlignment="1">
      <alignment horizontal="center"/>
    </xf>
    <xf numFmtId="0" fontId="0" fillId="33" borderId="51" xfId="0" applyFill="1" applyBorder="1" applyAlignment="1">
      <alignment horizontal="center"/>
    </xf>
    <xf numFmtId="0" fontId="0" fillId="33" borderId="52" xfId="0" applyFill="1" applyBorder="1" applyAlignment="1">
      <alignment horizontal="center"/>
    </xf>
    <xf numFmtId="0" fontId="0" fillId="33" borderId="53" xfId="0" applyFill="1" applyBorder="1" applyAlignment="1">
      <alignment horizontal="center"/>
    </xf>
    <xf numFmtId="0" fontId="0" fillId="33" borderId="54" xfId="0" applyFill="1" applyBorder="1" applyAlignment="1">
      <alignment horizontal="center"/>
    </xf>
    <xf numFmtId="0" fontId="0" fillId="34" borderId="51" xfId="0" applyFill="1" applyBorder="1" applyAlignment="1">
      <alignment horizontal="center"/>
    </xf>
    <xf numFmtId="0" fontId="0" fillId="34" borderId="52" xfId="0" applyFill="1" applyBorder="1" applyAlignment="1">
      <alignment horizontal="center"/>
    </xf>
    <xf numFmtId="0" fontId="0" fillId="37" borderId="51" xfId="0" applyFill="1" applyBorder="1" applyAlignment="1">
      <alignment horizontal="center"/>
    </xf>
    <xf numFmtId="0" fontId="0" fillId="37" borderId="52" xfId="0" applyFill="1" applyBorder="1" applyAlignment="1">
      <alignment horizontal="center"/>
    </xf>
    <xf numFmtId="0" fontId="101" fillId="37" borderId="10" xfId="0" applyFont="1" applyFill="1" applyBorder="1" applyAlignment="1">
      <alignment horizontal="center"/>
    </xf>
    <xf numFmtId="0" fontId="102" fillId="0" borderId="21" xfId="0" applyFont="1" applyBorder="1" applyAlignment="1">
      <alignment horizontal="left" vertical="center" wrapText="1" indent="1"/>
    </xf>
    <xf numFmtId="0" fontId="102" fillId="0" borderId="35" xfId="0" applyFont="1" applyBorder="1" applyAlignment="1">
      <alignment horizontal="left" vertical="center" wrapText="1" indent="1"/>
    </xf>
    <xf numFmtId="0" fontId="122" fillId="0" borderId="35" xfId="0" applyFont="1" applyBorder="1" applyAlignment="1">
      <alignment horizontal="left" vertical="center" wrapText="1" indent="1"/>
    </xf>
    <xf numFmtId="0" fontId="0" fillId="33" borderId="37" xfId="0" applyFill="1" applyBorder="1" applyAlignment="1">
      <alignment horizontal="center"/>
    </xf>
    <xf numFmtId="0" fontId="0" fillId="33" borderId="11" xfId="0" applyFill="1" applyBorder="1" applyAlignment="1">
      <alignment vertical="center" wrapText="1"/>
    </xf>
    <xf numFmtId="173" fontId="127" fillId="33" borderId="0" xfId="0" applyNumberFormat="1" applyFont="1" applyFill="1" applyAlignment="1">
      <alignment vertical="center" wrapText="1"/>
    </xf>
    <xf numFmtId="173" fontId="109" fillId="33" borderId="0" xfId="0" applyNumberFormat="1" applyFont="1" applyFill="1" applyAlignment="1">
      <alignment vertical="center"/>
    </xf>
    <xf numFmtId="0" fontId="128" fillId="0" borderId="0" xfId="0" applyFont="1" applyAlignment="1">
      <alignment/>
    </xf>
    <xf numFmtId="0" fontId="102" fillId="0" borderId="0" xfId="0" applyFont="1" applyAlignment="1">
      <alignment horizontal="left" vertical="center" wrapText="1"/>
    </xf>
    <xf numFmtId="0" fontId="102" fillId="0" borderId="32" xfId="0" applyFont="1" applyBorder="1" applyAlignment="1">
      <alignment horizontal="left" vertical="center" wrapText="1"/>
    </xf>
    <xf numFmtId="0" fontId="102" fillId="0" borderId="20" xfId="0" applyFont="1" applyBorder="1" applyAlignment="1">
      <alignment horizontal="left" vertical="center" wrapText="1"/>
    </xf>
    <xf numFmtId="0" fontId="102" fillId="0" borderId="30" xfId="0" applyFont="1" applyBorder="1" applyAlignment="1">
      <alignment horizontal="left" vertical="center" wrapText="1"/>
    </xf>
    <xf numFmtId="0" fontId="102" fillId="0" borderId="33" xfId="0" applyFont="1" applyBorder="1" applyAlignment="1">
      <alignment horizontal="left" vertical="center" wrapText="1"/>
    </xf>
    <xf numFmtId="0" fontId="102" fillId="0" borderId="31" xfId="0" applyFont="1" applyBorder="1" applyAlignment="1">
      <alignment horizontal="left" vertical="center" wrapText="1"/>
    </xf>
    <xf numFmtId="0" fontId="102" fillId="0" borderId="21" xfId="0" applyFont="1" applyBorder="1" applyAlignment="1">
      <alignment horizontal="left" vertical="center" wrapText="1"/>
    </xf>
    <xf numFmtId="0" fontId="102" fillId="0" borderId="14" xfId="0" applyFont="1" applyBorder="1" applyAlignment="1">
      <alignment horizontal="left" vertical="center" wrapText="1"/>
    </xf>
    <xf numFmtId="0" fontId="65" fillId="0" borderId="37" xfId="0" applyFont="1" applyBorder="1" applyAlignment="1">
      <alignment horizontal="center" vertical="center" wrapText="1"/>
    </xf>
    <xf numFmtId="0" fontId="102" fillId="0" borderId="0" xfId="0" applyFont="1" applyBorder="1" applyAlignment="1">
      <alignment horizontal="left" vertical="center" wrapText="1"/>
    </xf>
    <xf numFmtId="0" fontId="102" fillId="0" borderId="0" xfId="0" applyFont="1" applyBorder="1" applyAlignment="1">
      <alignment vertical="center" wrapText="1"/>
    </xf>
    <xf numFmtId="0" fontId="102" fillId="0" borderId="35" xfId="0" applyFont="1" applyBorder="1" applyAlignment="1">
      <alignment horizontal="left" vertical="center" wrapText="1"/>
    </xf>
    <xf numFmtId="0" fontId="0" fillId="0" borderId="0" xfId="0" applyAlignment="1">
      <alignment vertical="center" wrapText="1"/>
    </xf>
    <xf numFmtId="0" fontId="122" fillId="0" borderId="0" xfId="0" applyFont="1" applyBorder="1" applyAlignment="1">
      <alignment vertical="center" wrapText="1"/>
    </xf>
    <xf numFmtId="0" fontId="102" fillId="0" borderId="13" xfId="0" applyFont="1" applyBorder="1" applyAlignment="1">
      <alignment horizontal="left" vertical="center" wrapText="1"/>
    </xf>
    <xf numFmtId="0" fontId="102" fillId="0" borderId="43" xfId="0" applyFont="1" applyBorder="1" applyAlignment="1">
      <alignment horizontal="left" vertical="center" wrapText="1"/>
    </xf>
    <xf numFmtId="0" fontId="122" fillId="38" borderId="55" xfId="0" applyFont="1" applyFill="1" applyBorder="1" applyAlignment="1">
      <alignment vertical="center" wrapText="1"/>
    </xf>
    <xf numFmtId="0" fontId="102" fillId="38" borderId="56" xfId="0" applyFont="1" applyFill="1" applyBorder="1" applyAlignment="1">
      <alignment horizontal="center" vertical="center" wrapText="1"/>
    </xf>
    <xf numFmtId="0" fontId="122" fillId="38" borderId="28" xfId="0" applyFont="1" applyFill="1" applyBorder="1" applyAlignment="1">
      <alignment horizontal="center" vertical="center" wrapText="1"/>
    </xf>
    <xf numFmtId="0" fontId="122" fillId="0" borderId="51" xfId="0" applyFont="1" applyBorder="1" applyAlignment="1">
      <alignment vertical="center" wrapText="1"/>
    </xf>
    <xf numFmtId="0" fontId="122" fillId="38" borderId="10" xfId="0" applyFont="1" applyFill="1" applyBorder="1" applyAlignment="1">
      <alignment vertical="center" wrapText="1"/>
    </xf>
    <xf numFmtId="0" fontId="102" fillId="33" borderId="12"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22" fillId="37" borderId="57" xfId="0" applyFont="1" applyFill="1" applyBorder="1" applyAlignment="1">
      <alignment horizontal="center" vertical="center" wrapText="1"/>
    </xf>
    <xf numFmtId="0" fontId="102" fillId="37" borderId="53" xfId="0" applyFont="1" applyFill="1" applyBorder="1" applyAlignment="1">
      <alignment horizontal="center" vertical="center" wrapText="1"/>
    </xf>
    <xf numFmtId="0" fontId="102" fillId="38" borderId="38" xfId="0" applyFont="1" applyFill="1" applyBorder="1" applyAlignment="1">
      <alignment horizontal="center" vertical="center" wrapText="1"/>
    </xf>
    <xf numFmtId="0" fontId="102" fillId="33" borderId="12" xfId="0" applyFont="1" applyFill="1" applyBorder="1" applyAlignment="1">
      <alignment vertical="center" wrapText="1"/>
    </xf>
    <xf numFmtId="0" fontId="102" fillId="33" borderId="11" xfId="0" applyFont="1" applyFill="1" applyBorder="1" applyAlignment="1">
      <alignment vertical="center" wrapText="1"/>
    </xf>
    <xf numFmtId="0" fontId="102" fillId="38" borderId="37" xfId="0" applyFont="1" applyFill="1" applyBorder="1" applyAlignment="1">
      <alignment vertical="center" wrapText="1"/>
    </xf>
    <xf numFmtId="0" fontId="122" fillId="33" borderId="37" xfId="0" applyFont="1" applyFill="1" applyBorder="1" applyAlignment="1">
      <alignment horizontal="center" vertical="center" wrapText="1"/>
    </xf>
    <xf numFmtId="173" fontId="112" fillId="33" borderId="12" xfId="0" applyNumberFormat="1" applyFont="1" applyFill="1" applyBorder="1" applyAlignment="1">
      <alignment horizontal="center" vertical="center"/>
    </xf>
    <xf numFmtId="173" fontId="112" fillId="33" borderId="37" xfId="0" applyNumberFormat="1" applyFont="1" applyFill="1" applyBorder="1" applyAlignment="1">
      <alignment horizontal="center" vertical="center"/>
    </xf>
    <xf numFmtId="173" fontId="112" fillId="33" borderId="11" xfId="0" applyNumberFormat="1" applyFont="1" applyFill="1" applyBorder="1" applyAlignment="1">
      <alignment horizontal="center" vertical="center"/>
    </xf>
    <xf numFmtId="0" fontId="122" fillId="0" borderId="32" xfId="0" applyFont="1" applyBorder="1" applyAlignment="1">
      <alignment horizontal="center" vertical="center" wrapText="1"/>
    </xf>
    <xf numFmtId="0" fontId="122" fillId="0" borderId="20" xfId="0" applyFont="1" applyBorder="1" applyAlignment="1">
      <alignment horizontal="center" vertical="center" wrapText="1"/>
    </xf>
    <xf numFmtId="0" fontId="122" fillId="0" borderId="33" xfId="0" applyFont="1" applyBorder="1" applyAlignment="1">
      <alignment horizontal="center" vertical="center" wrapText="1"/>
    </xf>
    <xf numFmtId="173" fontId="109" fillId="33" borderId="0" xfId="0" applyNumberFormat="1" applyFont="1" applyFill="1" applyAlignment="1">
      <alignment horizontal="center" vertical="center"/>
    </xf>
    <xf numFmtId="0" fontId="129" fillId="34" borderId="0" xfId="0" applyFont="1" applyFill="1" applyAlignment="1">
      <alignment horizontal="left" vertical="center" wrapText="1"/>
    </xf>
    <xf numFmtId="0" fontId="0" fillId="33" borderId="0" xfId="0" applyFill="1" applyAlignment="1">
      <alignment horizontal="center" vertical="center"/>
    </xf>
    <xf numFmtId="0" fontId="0" fillId="33" borderId="0" xfId="0" applyFill="1" applyBorder="1" applyAlignment="1">
      <alignment vertical="center"/>
    </xf>
    <xf numFmtId="0" fontId="124" fillId="33" borderId="0" xfId="0" applyFont="1" applyFill="1" applyBorder="1" applyAlignment="1">
      <alignment horizontal="center" vertical="center"/>
    </xf>
    <xf numFmtId="0" fontId="0" fillId="33" borderId="26" xfId="0" applyFill="1" applyBorder="1" applyAlignment="1">
      <alignment horizontal="center" vertical="center"/>
    </xf>
    <xf numFmtId="0" fontId="0" fillId="33" borderId="24" xfId="0" applyFill="1" applyBorder="1" applyAlignment="1">
      <alignment horizontal="center" vertical="center"/>
    </xf>
    <xf numFmtId="0" fontId="102" fillId="0" borderId="21" xfId="0" applyFont="1" applyBorder="1" applyAlignment="1">
      <alignment horizontal="center" vertical="center" wrapText="1"/>
    </xf>
    <xf numFmtId="0" fontId="102" fillId="0" borderId="34" xfId="0" applyFont="1" applyBorder="1" applyAlignment="1">
      <alignment horizontal="center" vertical="center" wrapText="1"/>
    </xf>
    <xf numFmtId="0" fontId="122" fillId="0" borderId="58" xfId="0" applyFont="1" applyBorder="1" applyAlignment="1">
      <alignment horizontal="center" vertical="center" wrapText="1"/>
    </xf>
    <xf numFmtId="0" fontId="102" fillId="0" borderId="41" xfId="0" applyFont="1" applyBorder="1" applyAlignment="1">
      <alignment horizontal="center" vertical="center" wrapText="1"/>
    </xf>
    <xf numFmtId="0" fontId="122" fillId="0" borderId="55" xfId="0" applyFont="1" applyBorder="1" applyAlignment="1">
      <alignment horizontal="center" vertical="center" wrapText="1"/>
    </xf>
    <xf numFmtId="0" fontId="102" fillId="0" borderId="59" xfId="0" applyFont="1" applyBorder="1" applyAlignment="1">
      <alignment horizontal="center" vertical="center" wrapText="1"/>
    </xf>
    <xf numFmtId="0" fontId="102" fillId="0" borderId="56" xfId="0" applyFont="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0" fontId="67" fillId="33" borderId="37"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102" fillId="0" borderId="10" xfId="0" applyFont="1" applyBorder="1" applyAlignment="1">
      <alignment horizontal="left" vertical="center" wrapText="1"/>
    </xf>
    <xf numFmtId="0" fontId="0" fillId="33" borderId="28"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173" fontId="96" fillId="33" borderId="0" xfId="0" applyNumberFormat="1" applyFont="1" applyFill="1" applyAlignment="1">
      <alignment horizontal="center" vertical="center"/>
    </xf>
    <xf numFmtId="0" fontId="0" fillId="33" borderId="0" xfId="0" applyFont="1" applyFill="1" applyAlignment="1">
      <alignment horizontal="center" vertical="center"/>
    </xf>
    <xf numFmtId="0" fontId="101" fillId="33" borderId="10" xfId="0" applyFont="1" applyFill="1" applyBorder="1" applyAlignment="1">
      <alignment horizontal="center" vertical="center" wrapText="1"/>
    </xf>
    <xf numFmtId="173" fontId="68" fillId="33" borderId="0" xfId="0" applyNumberFormat="1" applyFont="1" applyFill="1" applyAlignment="1">
      <alignment horizontal="center" vertical="center"/>
    </xf>
    <xf numFmtId="0" fontId="130" fillId="33" borderId="0" xfId="0" applyFont="1" applyFill="1" applyAlignment="1">
      <alignment horizontal="center" vertical="center"/>
    </xf>
    <xf numFmtId="0" fontId="131" fillId="33" borderId="0" xfId="0" applyFont="1" applyFill="1" applyBorder="1" applyAlignment="1">
      <alignment vertical="center" wrapText="1"/>
    </xf>
    <xf numFmtId="0" fontId="20" fillId="38" borderId="43" xfId="0" applyFont="1" applyFill="1" applyBorder="1" applyAlignment="1">
      <alignment horizontal="center" vertical="center" wrapText="1"/>
    </xf>
    <xf numFmtId="173" fontId="17" fillId="33" borderId="21" xfId="0" applyNumberFormat="1" applyFont="1" applyFill="1" applyBorder="1" applyAlignment="1">
      <alignment vertical="center" wrapText="1"/>
    </xf>
    <xf numFmtId="173" fontId="20" fillId="33" borderId="0" xfId="0" applyNumberFormat="1" applyFont="1" applyFill="1" applyBorder="1" applyAlignment="1">
      <alignment vertical="center" wrapText="1"/>
    </xf>
    <xf numFmtId="172" fontId="20" fillId="33" borderId="0" xfId="0" applyNumberFormat="1" applyFont="1" applyFill="1" applyBorder="1" applyAlignment="1">
      <alignment horizontal="right" vertical="center" wrapText="1" indent="1"/>
    </xf>
    <xf numFmtId="0" fontId="125" fillId="33" borderId="0" xfId="0" applyFont="1" applyFill="1" applyAlignment="1">
      <alignment vertical="center"/>
    </xf>
    <xf numFmtId="0" fontId="120" fillId="33" borderId="0" xfId="0" applyFont="1" applyFill="1" applyAlignment="1">
      <alignment horizontal="left" vertical="center"/>
    </xf>
    <xf numFmtId="0" fontId="132" fillId="38" borderId="62" xfId="0" applyFont="1" applyFill="1" applyBorder="1" applyAlignment="1">
      <alignment horizontal="left" vertical="center" wrapText="1" indent="1"/>
    </xf>
    <xf numFmtId="0" fontId="132" fillId="38" borderId="63" xfId="0" applyFont="1" applyFill="1" applyBorder="1" applyAlignment="1">
      <alignment horizontal="left" vertical="center" wrapText="1" indent="1"/>
    </xf>
    <xf numFmtId="0" fontId="132" fillId="38" borderId="64" xfId="0" applyFont="1" applyFill="1" applyBorder="1" applyAlignment="1">
      <alignment horizontal="left" vertical="center" wrapText="1" indent="1"/>
    </xf>
    <xf numFmtId="0" fontId="132" fillId="38" borderId="29" xfId="0" applyFont="1" applyFill="1" applyBorder="1" applyAlignment="1">
      <alignment horizontal="center"/>
    </xf>
    <xf numFmtId="0" fontId="132" fillId="38" borderId="32" xfId="0" applyFont="1" applyFill="1" applyBorder="1" applyAlignment="1">
      <alignment horizontal="center"/>
    </xf>
    <xf numFmtId="0" fontId="132" fillId="38" borderId="34" xfId="0" applyFont="1" applyFill="1" applyBorder="1" applyAlignment="1">
      <alignment horizontal="center"/>
    </xf>
    <xf numFmtId="0" fontId="130" fillId="38" borderId="20" xfId="0" applyFont="1" applyFill="1" applyBorder="1" applyAlignment="1">
      <alignment horizontal="center" vertical="center" wrapText="1"/>
    </xf>
    <xf numFmtId="0" fontId="20" fillId="38" borderId="61" xfId="0" applyFont="1" applyFill="1" applyBorder="1" applyAlignment="1">
      <alignment horizontal="center" vertical="center" wrapText="1"/>
    </xf>
    <xf numFmtId="173" fontId="17" fillId="38" borderId="21" xfId="0" applyNumberFormat="1" applyFont="1" applyFill="1" applyBorder="1" applyAlignment="1">
      <alignment vertical="center" wrapText="1"/>
    </xf>
    <xf numFmtId="9" fontId="17" fillId="38" borderId="30" xfId="53" applyFont="1" applyFill="1" applyBorder="1" applyAlignment="1">
      <alignment horizontal="right" vertical="center" wrapText="1" indent="1"/>
    </xf>
    <xf numFmtId="0" fontId="125" fillId="38" borderId="50" xfId="0" applyFont="1" applyFill="1" applyBorder="1" applyAlignment="1">
      <alignment vertical="center"/>
    </xf>
    <xf numFmtId="0" fontId="17" fillId="38" borderId="27" xfId="0" applyFont="1" applyFill="1" applyBorder="1" applyAlignment="1">
      <alignment vertical="center" wrapText="1"/>
    </xf>
    <xf numFmtId="0" fontId="17" fillId="33" borderId="27" xfId="0" applyFont="1" applyFill="1" applyBorder="1" applyAlignment="1">
      <alignment horizontal="left" vertical="center" wrapText="1"/>
    </xf>
    <xf numFmtId="0" fontId="125" fillId="38" borderId="50" xfId="0" applyFont="1" applyFill="1" applyBorder="1" applyAlignment="1">
      <alignment horizontal="left" vertical="center"/>
    </xf>
    <xf numFmtId="0" fontId="125" fillId="38" borderId="46" xfId="0" applyFont="1" applyFill="1" applyBorder="1" applyAlignment="1">
      <alignment vertical="center"/>
    </xf>
    <xf numFmtId="0" fontId="17" fillId="38" borderId="24" xfId="0" applyFont="1" applyFill="1" applyBorder="1" applyAlignment="1">
      <alignment vertical="center" wrapText="1"/>
    </xf>
    <xf numFmtId="173" fontId="17" fillId="33" borderId="41" xfId="0" applyNumberFormat="1" applyFont="1" applyFill="1" applyBorder="1" applyAlignment="1">
      <alignment vertical="center" wrapText="1"/>
    </xf>
    <xf numFmtId="173" fontId="17" fillId="38" borderId="41" xfId="0" applyNumberFormat="1" applyFont="1" applyFill="1" applyBorder="1" applyAlignment="1">
      <alignment vertical="center" wrapText="1"/>
    </xf>
    <xf numFmtId="9" fontId="17" fillId="38" borderId="48" xfId="53" applyFont="1" applyFill="1" applyBorder="1" applyAlignment="1">
      <alignment horizontal="right" vertical="center" wrapText="1" indent="1"/>
    </xf>
    <xf numFmtId="173" fontId="133" fillId="8" borderId="28" xfId="0" applyNumberFormat="1" applyFont="1" applyFill="1" applyBorder="1" applyAlignment="1">
      <alignment horizontal="center" vertical="center"/>
    </xf>
    <xf numFmtId="0" fontId="134" fillId="8" borderId="38" xfId="0" applyFont="1" applyFill="1" applyBorder="1" applyAlignment="1">
      <alignment horizontal="center" vertical="center"/>
    </xf>
    <xf numFmtId="173" fontId="133" fillId="8" borderId="28" xfId="0" applyNumberFormat="1" applyFont="1" applyFill="1" applyBorder="1" applyAlignment="1">
      <alignment horizontal="center" vertical="center" wrapText="1"/>
    </xf>
    <xf numFmtId="0" fontId="67" fillId="33" borderId="0" xfId="0" applyFont="1" applyFill="1" applyAlignment="1">
      <alignment vertical="center"/>
    </xf>
    <xf numFmtId="0" fontId="73" fillId="0" borderId="10" xfId="0" applyFont="1" applyBorder="1" applyAlignment="1">
      <alignment horizontal="center" vertical="center" wrapText="1"/>
    </xf>
    <xf numFmtId="0" fontId="20" fillId="38" borderId="26" xfId="0" applyFont="1" applyFill="1" applyBorder="1" applyAlignment="1">
      <alignment horizontal="center" vertical="center" wrapText="1"/>
    </xf>
    <xf numFmtId="9" fontId="17" fillId="38" borderId="48" xfId="0" applyNumberFormat="1" applyFont="1" applyFill="1" applyBorder="1" applyAlignment="1">
      <alignment horizontal="right" vertical="center" wrapText="1" indent="1"/>
    </xf>
    <xf numFmtId="173" fontId="17" fillId="38" borderId="27" xfId="0" applyNumberFormat="1" applyFont="1" applyFill="1" applyBorder="1" applyAlignment="1">
      <alignment vertical="center" wrapText="1"/>
    </xf>
    <xf numFmtId="0" fontId="20" fillId="38" borderId="60" xfId="0" applyFont="1" applyFill="1" applyBorder="1" applyAlignment="1">
      <alignment horizontal="center" vertical="center" wrapText="1"/>
    </xf>
    <xf numFmtId="173" fontId="17" fillId="33" borderId="20" xfId="0" applyNumberFormat="1" applyFont="1" applyFill="1" applyBorder="1" applyAlignment="1">
      <alignment vertical="center" wrapText="1"/>
    </xf>
    <xf numFmtId="173" fontId="17" fillId="38" borderId="20" xfId="0" applyNumberFormat="1" applyFont="1" applyFill="1" applyBorder="1" applyAlignment="1">
      <alignment vertical="center" wrapText="1"/>
    </xf>
    <xf numFmtId="0" fontId="20" fillId="38" borderId="30" xfId="0" applyFont="1" applyFill="1" applyBorder="1" applyAlignment="1">
      <alignment horizontal="center" vertical="center" wrapText="1"/>
    </xf>
    <xf numFmtId="0" fontId="20" fillId="38" borderId="50" xfId="0" applyFont="1" applyFill="1" applyBorder="1" applyAlignment="1">
      <alignment vertical="center" wrapText="1"/>
    </xf>
    <xf numFmtId="0" fontId="20" fillId="38" borderId="65" xfId="0" applyFont="1" applyFill="1" applyBorder="1" applyAlignment="1">
      <alignment vertical="center" wrapText="1"/>
    </xf>
    <xf numFmtId="0" fontId="20" fillId="38" borderId="66" xfId="0" applyFont="1" applyFill="1" applyBorder="1" applyAlignment="1">
      <alignment vertical="center" wrapText="1"/>
    </xf>
    <xf numFmtId="173" fontId="17" fillId="38" borderId="24" xfId="0" applyNumberFormat="1" applyFont="1" applyFill="1" applyBorder="1" applyAlignment="1">
      <alignment vertical="center" wrapText="1"/>
    </xf>
    <xf numFmtId="173" fontId="17" fillId="38" borderId="58" xfId="0" applyNumberFormat="1" applyFont="1" applyFill="1" applyBorder="1" applyAlignment="1">
      <alignment vertical="center" wrapText="1"/>
    </xf>
    <xf numFmtId="0" fontId="125" fillId="38" borderId="46" xfId="0" applyFont="1" applyFill="1" applyBorder="1" applyAlignment="1">
      <alignment horizontal="left" vertical="center"/>
    </xf>
    <xf numFmtId="173" fontId="17" fillId="33" borderId="58" xfId="0" applyNumberFormat="1" applyFont="1" applyFill="1" applyBorder="1" applyAlignment="1">
      <alignment vertical="center" wrapText="1"/>
    </xf>
    <xf numFmtId="173" fontId="20" fillId="38" borderId="59" xfId="0" applyNumberFormat="1" applyFont="1" applyFill="1" applyBorder="1" applyAlignment="1">
      <alignment vertical="center" wrapText="1"/>
    </xf>
    <xf numFmtId="9" fontId="20" fillId="38" borderId="56" xfId="0" applyNumberFormat="1" applyFont="1" applyFill="1" applyBorder="1" applyAlignment="1">
      <alignment horizontal="right" vertical="center" wrapText="1" indent="1"/>
    </xf>
    <xf numFmtId="173" fontId="20" fillId="38" borderId="55" xfId="0" applyNumberFormat="1" applyFont="1" applyFill="1" applyBorder="1" applyAlignment="1">
      <alignment vertical="center" wrapText="1"/>
    </xf>
    <xf numFmtId="9" fontId="20" fillId="38" borderId="56" xfId="53" applyFont="1" applyFill="1" applyBorder="1" applyAlignment="1">
      <alignment horizontal="right" vertical="center" wrapText="1" indent="1"/>
    </xf>
    <xf numFmtId="0" fontId="17" fillId="33" borderId="24" xfId="0" applyFont="1" applyFill="1" applyBorder="1" applyAlignment="1">
      <alignment horizontal="left" vertical="center" wrapText="1"/>
    </xf>
    <xf numFmtId="173" fontId="20" fillId="38" borderId="67" xfId="0" applyNumberFormat="1" applyFont="1" applyFill="1" applyBorder="1" applyAlignment="1">
      <alignment vertical="center" wrapText="1"/>
    </xf>
    <xf numFmtId="9" fontId="20" fillId="38" borderId="68" xfId="53" applyFont="1" applyFill="1" applyBorder="1" applyAlignment="1">
      <alignment horizontal="right" vertical="center" wrapText="1" indent="1"/>
    </xf>
    <xf numFmtId="173" fontId="20" fillId="38" borderId="69" xfId="0" applyNumberFormat="1" applyFont="1" applyFill="1" applyBorder="1" applyAlignment="1">
      <alignment vertical="center" wrapText="1"/>
    </xf>
    <xf numFmtId="9" fontId="20" fillId="38" borderId="68" xfId="0" applyNumberFormat="1" applyFont="1" applyFill="1" applyBorder="1" applyAlignment="1">
      <alignment horizontal="right" vertical="center" wrapText="1" indent="1"/>
    </xf>
    <xf numFmtId="173" fontId="20" fillId="38" borderId="70" xfId="0" applyNumberFormat="1" applyFont="1" applyFill="1" applyBorder="1" applyAlignment="1">
      <alignment vertical="center" wrapText="1"/>
    </xf>
    <xf numFmtId="172" fontId="21" fillId="38" borderId="54" xfId="53" applyNumberFormat="1" applyFont="1" applyFill="1" applyBorder="1" applyAlignment="1">
      <alignment horizontal="center" vertical="center" wrapText="1"/>
    </xf>
    <xf numFmtId="173" fontId="20" fillId="39" borderId="71" xfId="0" applyNumberFormat="1" applyFont="1" applyFill="1" applyBorder="1" applyAlignment="1">
      <alignment vertical="center" wrapText="1"/>
    </xf>
    <xf numFmtId="172" fontId="20" fillId="39" borderId="38" xfId="0" applyNumberFormat="1" applyFont="1" applyFill="1" applyBorder="1" applyAlignment="1">
      <alignment horizontal="right" vertical="center" wrapText="1" indent="1"/>
    </xf>
    <xf numFmtId="173" fontId="20" fillId="39" borderId="55" xfId="0" applyNumberFormat="1" applyFont="1" applyFill="1" applyBorder="1" applyAlignment="1">
      <alignment vertical="center" wrapText="1"/>
    </xf>
    <xf numFmtId="173" fontId="135" fillId="34" borderId="36" xfId="0" applyNumberFormat="1" applyFont="1" applyFill="1" applyBorder="1" applyAlignment="1">
      <alignment vertical="center" wrapText="1"/>
    </xf>
    <xf numFmtId="172" fontId="135" fillId="34" borderId="56" xfId="0" applyNumberFormat="1" applyFont="1" applyFill="1" applyBorder="1" applyAlignment="1">
      <alignment horizontal="right" vertical="center" wrapText="1" indent="1"/>
    </xf>
    <xf numFmtId="0" fontId="0" fillId="33" borderId="0" xfId="0" applyFill="1" applyAlignment="1">
      <alignment horizontal="center" vertical="center"/>
    </xf>
    <xf numFmtId="0" fontId="102" fillId="33" borderId="21" xfId="0" applyFont="1" applyFill="1" applyBorder="1" applyAlignment="1">
      <alignment vertical="center"/>
    </xf>
    <xf numFmtId="173" fontId="125" fillId="33" borderId="72" xfId="0" applyNumberFormat="1" applyFont="1" applyFill="1" applyBorder="1" applyAlignment="1">
      <alignment horizontal="center" vertical="center" wrapText="1"/>
    </xf>
    <xf numFmtId="173" fontId="125" fillId="33" borderId="73" xfId="0" applyNumberFormat="1" applyFont="1" applyFill="1" applyBorder="1" applyAlignment="1">
      <alignment horizontal="center" vertical="center" wrapText="1"/>
    </xf>
    <xf numFmtId="173" fontId="125" fillId="33" borderId="74" xfId="0" applyNumberFormat="1" applyFont="1" applyFill="1" applyBorder="1" applyAlignment="1">
      <alignment horizontal="center" vertical="center" wrapText="1"/>
    </xf>
    <xf numFmtId="173" fontId="125" fillId="33" borderId="75" xfId="0" applyNumberFormat="1" applyFont="1" applyFill="1" applyBorder="1" applyAlignment="1">
      <alignment horizontal="center" vertical="center" wrapText="1"/>
    </xf>
    <xf numFmtId="173" fontId="125" fillId="38" borderId="21" xfId="0" applyNumberFormat="1" applyFont="1" applyFill="1" applyBorder="1" applyAlignment="1">
      <alignment horizontal="center" vertical="center" wrapText="1"/>
    </xf>
    <xf numFmtId="173" fontId="125" fillId="38" borderId="30" xfId="0" applyNumberFormat="1" applyFont="1" applyFill="1" applyBorder="1" applyAlignment="1">
      <alignment horizontal="center" vertical="center" wrapText="1"/>
    </xf>
    <xf numFmtId="0" fontId="102" fillId="33" borderId="32" xfId="0" applyFont="1" applyFill="1" applyBorder="1" applyAlignment="1">
      <alignment vertical="center"/>
    </xf>
    <xf numFmtId="0" fontId="102" fillId="33" borderId="34" xfId="0" applyFont="1" applyFill="1" applyBorder="1" applyAlignment="1">
      <alignment vertical="center"/>
    </xf>
    <xf numFmtId="0" fontId="102" fillId="33" borderId="29" xfId="0" applyFont="1" applyFill="1" applyBorder="1" applyAlignment="1">
      <alignment vertical="center"/>
    </xf>
    <xf numFmtId="0" fontId="102" fillId="33" borderId="20" xfId="0" applyFont="1" applyFill="1" applyBorder="1" applyAlignment="1">
      <alignment vertical="center"/>
    </xf>
    <xf numFmtId="0" fontId="102" fillId="33" borderId="30" xfId="0" applyFont="1" applyFill="1" applyBorder="1" applyAlignment="1">
      <alignment vertical="center"/>
    </xf>
    <xf numFmtId="173" fontId="112" fillId="33" borderId="52" xfId="0" applyNumberFormat="1" applyFont="1" applyFill="1" applyBorder="1" applyAlignment="1">
      <alignment horizontal="right" vertical="center"/>
    </xf>
    <xf numFmtId="0" fontId="102" fillId="33" borderId="33" xfId="0" applyFont="1" applyFill="1" applyBorder="1" applyAlignment="1">
      <alignment vertical="center"/>
    </xf>
    <xf numFmtId="0" fontId="102" fillId="33" borderId="35" xfId="0" applyFont="1" applyFill="1" applyBorder="1" applyAlignment="1">
      <alignment vertical="center"/>
    </xf>
    <xf numFmtId="0" fontId="102" fillId="33" borderId="31" xfId="0" applyFont="1" applyFill="1" applyBorder="1" applyAlignment="1">
      <alignment vertical="center"/>
    </xf>
    <xf numFmtId="0" fontId="120" fillId="33" borderId="0" xfId="0" applyFont="1" applyFill="1" applyAlignment="1">
      <alignment horizontal="left" vertical="center" indent="1"/>
    </xf>
    <xf numFmtId="0" fontId="120" fillId="33" borderId="0" xfId="0" applyFont="1" applyFill="1" applyAlignment="1">
      <alignment horizontal="center" vertical="center"/>
    </xf>
    <xf numFmtId="0" fontId="0" fillId="33" borderId="0" xfId="0" applyFill="1" applyAlignment="1">
      <alignment horizontal="center" vertical="center"/>
    </xf>
    <xf numFmtId="173" fontId="109" fillId="33" borderId="0" xfId="0" applyNumberFormat="1" applyFont="1" applyFill="1" applyAlignment="1">
      <alignment horizontal="center" vertical="center" wrapText="1"/>
    </xf>
    <xf numFmtId="0" fontId="130" fillId="38" borderId="21" xfId="0" applyFont="1" applyFill="1" applyBorder="1" applyAlignment="1">
      <alignment horizontal="center" vertical="center" wrapText="1"/>
    </xf>
    <xf numFmtId="0" fontId="136" fillId="33" borderId="0" xfId="0" applyFont="1" applyFill="1" applyAlignment="1">
      <alignment horizontal="right" vertical="center" indent="1"/>
    </xf>
    <xf numFmtId="0" fontId="137" fillId="34" borderId="76" xfId="0" applyFont="1" applyFill="1" applyBorder="1" applyAlignment="1">
      <alignment vertical="center"/>
    </xf>
    <xf numFmtId="0" fontId="9" fillId="33" borderId="53" xfId="0" applyFont="1" applyFill="1" applyBorder="1" applyAlignment="1">
      <alignment horizontal="center" vertical="center"/>
    </xf>
    <xf numFmtId="173" fontId="19" fillId="33" borderId="21" xfId="0" applyNumberFormat="1" applyFont="1" applyFill="1" applyBorder="1" applyAlignment="1">
      <alignment vertical="center" wrapText="1"/>
    </xf>
    <xf numFmtId="173" fontId="19" fillId="33" borderId="41" xfId="0" applyNumberFormat="1" applyFont="1" applyFill="1" applyBorder="1" applyAlignment="1">
      <alignment vertical="center" wrapText="1"/>
    </xf>
    <xf numFmtId="173" fontId="21" fillId="38" borderId="59" xfId="0" applyNumberFormat="1" applyFont="1" applyFill="1" applyBorder="1" applyAlignment="1">
      <alignment vertical="center" wrapText="1"/>
    </xf>
    <xf numFmtId="173" fontId="19" fillId="38" borderId="21" xfId="0" applyNumberFormat="1" applyFont="1" applyFill="1" applyBorder="1" applyAlignment="1">
      <alignment horizontal="center" vertical="center" wrapText="1"/>
    </xf>
    <xf numFmtId="173" fontId="21" fillId="38" borderId="70" xfId="0" applyNumberFormat="1" applyFont="1" applyFill="1" applyBorder="1" applyAlignment="1">
      <alignment vertical="center" wrapText="1"/>
    </xf>
    <xf numFmtId="173" fontId="21" fillId="39" borderId="59" xfId="0" applyNumberFormat="1" applyFont="1" applyFill="1" applyBorder="1" applyAlignment="1">
      <alignment vertical="center" wrapText="1"/>
    </xf>
    <xf numFmtId="173" fontId="125" fillId="33" borderId="77" xfId="0" applyNumberFormat="1" applyFont="1" applyFill="1" applyBorder="1" applyAlignment="1">
      <alignment horizontal="center" vertical="center" wrapText="1"/>
    </xf>
    <xf numFmtId="173" fontId="125" fillId="33" borderId="78" xfId="0" applyNumberFormat="1" applyFont="1" applyFill="1" applyBorder="1" applyAlignment="1">
      <alignment horizontal="center" vertical="center" wrapText="1"/>
    </xf>
    <xf numFmtId="0" fontId="102" fillId="33" borderId="60" xfId="0" applyFont="1" applyFill="1" applyBorder="1" applyAlignment="1">
      <alignment vertical="center"/>
    </xf>
    <xf numFmtId="0" fontId="102" fillId="33" borderId="43" xfId="0" applyFont="1" applyFill="1" applyBorder="1" applyAlignment="1">
      <alignment vertical="center"/>
    </xf>
    <xf numFmtId="0" fontId="102" fillId="33" borderId="61" xfId="0" applyFont="1" applyFill="1" applyBorder="1" applyAlignment="1">
      <alignment vertical="center"/>
    </xf>
    <xf numFmtId="173" fontId="125" fillId="33" borderId="79" xfId="0" applyNumberFormat="1" applyFont="1" applyFill="1" applyBorder="1" applyAlignment="1">
      <alignment horizontal="center" vertical="center" wrapText="1"/>
    </xf>
    <xf numFmtId="0" fontId="102" fillId="33" borderId="58" xfId="0" applyFont="1" applyFill="1" applyBorder="1" applyAlignment="1">
      <alignment vertical="center"/>
    </xf>
    <xf numFmtId="0" fontId="102" fillId="33" borderId="41" xfId="0" applyFont="1" applyFill="1" applyBorder="1" applyAlignment="1">
      <alignment vertical="center"/>
    </xf>
    <xf numFmtId="0" fontId="102" fillId="33" borderId="48" xfId="0" applyFont="1" applyFill="1" applyBorder="1" applyAlignment="1">
      <alignment vertical="center"/>
    </xf>
    <xf numFmtId="0" fontId="136" fillId="33" borderId="0" xfId="0" applyFont="1" applyFill="1" applyAlignment="1">
      <alignment horizontal="center" vertical="center"/>
    </xf>
    <xf numFmtId="173" fontId="125" fillId="33" borderId="80" xfId="0" applyNumberFormat="1" applyFont="1" applyFill="1" applyBorder="1" applyAlignment="1">
      <alignment horizontal="center" vertical="center" wrapText="1"/>
    </xf>
    <xf numFmtId="173" fontId="125" fillId="33" borderId="81" xfId="0" applyNumberFormat="1" applyFont="1" applyFill="1" applyBorder="1" applyAlignment="1">
      <alignment horizontal="center" vertical="center" wrapText="1"/>
    </xf>
    <xf numFmtId="173" fontId="125" fillId="33" borderId="82" xfId="0" applyNumberFormat="1" applyFont="1" applyFill="1" applyBorder="1" applyAlignment="1">
      <alignment horizontal="center" vertical="center" wrapText="1"/>
    </xf>
    <xf numFmtId="0" fontId="0" fillId="33" borderId="0" xfId="0" applyFill="1" applyAlignment="1">
      <alignment horizontal="center" vertical="center"/>
    </xf>
    <xf numFmtId="173" fontId="125" fillId="33" borderId="83" xfId="0" applyNumberFormat="1" applyFont="1" applyFill="1" applyBorder="1" applyAlignment="1">
      <alignment horizontal="center" vertical="center" wrapText="1"/>
    </xf>
    <xf numFmtId="0" fontId="130" fillId="0" borderId="21" xfId="0" applyFont="1" applyFill="1" applyBorder="1" applyAlignment="1" applyProtection="1">
      <alignment horizontal="center" vertical="center" wrapText="1"/>
      <protection locked="0"/>
    </xf>
    <xf numFmtId="0" fontId="130" fillId="0" borderId="30" xfId="0" applyFont="1" applyFill="1" applyBorder="1" applyAlignment="1" applyProtection="1">
      <alignment horizontal="center" vertical="center" wrapText="1"/>
      <protection locked="0"/>
    </xf>
    <xf numFmtId="173" fontId="125" fillId="38" borderId="72" xfId="0" applyNumberFormat="1" applyFont="1" applyFill="1" applyBorder="1" applyAlignment="1" applyProtection="1">
      <alignment horizontal="center" vertical="center" wrapText="1"/>
      <protection/>
    </xf>
    <xf numFmtId="173" fontId="125" fillId="38" borderId="77" xfId="0" applyNumberFormat="1" applyFont="1" applyFill="1" applyBorder="1" applyAlignment="1" applyProtection="1">
      <alignment horizontal="center" vertical="center" wrapText="1"/>
      <protection/>
    </xf>
    <xf numFmtId="173" fontId="125" fillId="38" borderId="74" xfId="0" applyNumberFormat="1" applyFont="1" applyFill="1" applyBorder="1" applyAlignment="1" applyProtection="1">
      <alignment horizontal="center" vertical="center" wrapText="1"/>
      <protection/>
    </xf>
    <xf numFmtId="0" fontId="130" fillId="38" borderId="21" xfId="0" applyFont="1" applyFill="1" applyBorder="1" applyAlignment="1" applyProtection="1">
      <alignment horizontal="left" vertical="center" wrapText="1" indent="1"/>
      <protection/>
    </xf>
    <xf numFmtId="0" fontId="130" fillId="38" borderId="83" xfId="0" applyFont="1" applyFill="1" applyBorder="1" applyAlignment="1" applyProtection="1">
      <alignment horizontal="center" vertical="center" wrapText="1"/>
      <protection/>
    </xf>
    <xf numFmtId="0" fontId="130" fillId="38" borderId="77" xfId="0" applyFont="1" applyFill="1" applyBorder="1" applyAlignment="1" applyProtection="1">
      <alignment horizontal="center" vertical="center" wrapText="1"/>
      <protection/>
    </xf>
    <xf numFmtId="0" fontId="130" fillId="38" borderId="84" xfId="0" applyFont="1" applyFill="1" applyBorder="1" applyAlignment="1" applyProtection="1">
      <alignment horizontal="center" vertical="center" wrapText="1"/>
      <protection/>
    </xf>
    <xf numFmtId="0" fontId="130" fillId="38" borderId="21" xfId="0" applyFont="1" applyFill="1" applyBorder="1" applyAlignment="1">
      <alignment horizontal="center" vertical="center" wrapText="1"/>
    </xf>
    <xf numFmtId="0" fontId="130" fillId="38" borderId="30" xfId="0" applyFont="1" applyFill="1" applyBorder="1" applyAlignment="1">
      <alignment horizontal="center" vertical="center" wrapText="1"/>
    </xf>
    <xf numFmtId="173" fontId="112" fillId="37" borderId="15" xfId="0" applyNumberFormat="1" applyFont="1" applyFill="1" applyBorder="1" applyAlignment="1">
      <alignment horizontal="center" vertical="center"/>
    </xf>
    <xf numFmtId="173" fontId="114" fillId="37" borderId="15" xfId="0" applyNumberFormat="1" applyFont="1" applyFill="1" applyBorder="1" applyAlignment="1">
      <alignment horizontal="center" vertical="center"/>
    </xf>
    <xf numFmtId="0" fontId="103" fillId="33" borderId="0" xfId="0" applyFont="1" applyFill="1" applyAlignment="1">
      <alignment horizontal="center" vertical="center"/>
    </xf>
    <xf numFmtId="0" fontId="138" fillId="33" borderId="0" xfId="0" applyFont="1" applyFill="1" applyAlignment="1">
      <alignment horizontal="center" vertical="center"/>
    </xf>
    <xf numFmtId="0" fontId="139" fillId="33" borderId="0" xfId="0" applyFont="1" applyFill="1" applyAlignment="1">
      <alignment horizontal="center" vertical="center"/>
    </xf>
    <xf numFmtId="0" fontId="140" fillId="33" borderId="0" xfId="0" applyFont="1" applyFill="1" applyAlignment="1">
      <alignment horizontal="left" vertical="center" indent="1"/>
    </xf>
    <xf numFmtId="0" fontId="120" fillId="33" borderId="0" xfId="0" applyFont="1" applyFill="1" applyAlignment="1">
      <alignment horizontal="left" vertical="center" indent="1"/>
    </xf>
    <xf numFmtId="0" fontId="120" fillId="33" borderId="0" xfId="0" applyFont="1" applyFill="1" applyAlignment="1">
      <alignment horizontal="center" vertical="center"/>
    </xf>
    <xf numFmtId="0" fontId="120" fillId="33" borderId="0" xfId="0" applyFont="1" applyFill="1" applyAlignment="1">
      <alignment horizontal="right" vertical="center" indent="1"/>
    </xf>
    <xf numFmtId="0" fontId="116" fillId="33" borderId="0" xfId="0" applyFont="1" applyFill="1" applyAlignment="1">
      <alignment horizontal="center" vertical="center" wrapText="1"/>
    </xf>
    <xf numFmtId="0" fontId="115" fillId="33" borderId="0" xfId="0" applyFont="1" applyFill="1" applyAlignment="1">
      <alignment horizontal="center" vertical="center"/>
    </xf>
    <xf numFmtId="0" fontId="117" fillId="33" borderId="0" xfId="0" applyFont="1" applyFill="1" applyAlignment="1">
      <alignment horizontal="center" vertical="center" wrapText="1"/>
    </xf>
    <xf numFmtId="0" fontId="141" fillId="33" borderId="0" xfId="0" applyFont="1" applyFill="1" applyAlignment="1">
      <alignment horizontal="center" vertical="center"/>
    </xf>
    <xf numFmtId="0" fontId="119" fillId="33" borderId="0" xfId="0" applyFont="1" applyFill="1" applyAlignment="1">
      <alignment horizontal="left" vertical="center" indent="1"/>
    </xf>
    <xf numFmtId="0" fontId="107" fillId="33" borderId="85" xfId="0" applyFont="1" applyFill="1" applyBorder="1" applyAlignment="1">
      <alignment horizontal="left" vertical="center" wrapText="1" indent="1"/>
    </xf>
    <xf numFmtId="0" fontId="107" fillId="33" borderId="86" xfId="0" applyFont="1" applyFill="1" applyBorder="1" applyAlignment="1">
      <alignment horizontal="left" vertical="center" wrapText="1" indent="1"/>
    </xf>
    <xf numFmtId="0" fontId="107" fillId="33" borderId="87" xfId="0" applyFont="1" applyFill="1" applyBorder="1" applyAlignment="1">
      <alignment horizontal="left" vertical="center" wrapText="1" indent="1"/>
    </xf>
    <xf numFmtId="0" fontId="107" fillId="33" borderId="80" xfId="0" applyFont="1" applyFill="1" applyBorder="1" applyAlignment="1">
      <alignment horizontal="left" vertical="center" wrapText="1" indent="1"/>
    </xf>
    <xf numFmtId="0" fontId="107" fillId="33" borderId="88" xfId="0" applyFont="1" applyFill="1" applyBorder="1" applyAlignment="1">
      <alignment horizontal="left" vertical="center" wrapText="1" indent="1"/>
    </xf>
    <xf numFmtId="0" fontId="107" fillId="33" borderId="82" xfId="0" applyFont="1" applyFill="1" applyBorder="1" applyAlignment="1">
      <alignment horizontal="left" vertical="center" wrapText="1" indent="1"/>
    </xf>
    <xf numFmtId="173" fontId="112" fillId="33" borderId="37" xfId="0" applyNumberFormat="1" applyFont="1" applyFill="1" applyBorder="1" applyAlignment="1">
      <alignment horizontal="center" vertical="center"/>
    </xf>
    <xf numFmtId="173" fontId="112" fillId="33" borderId="12" xfId="0" applyNumberFormat="1" applyFont="1" applyFill="1" applyBorder="1" applyAlignment="1">
      <alignment horizontal="center" vertical="center"/>
    </xf>
    <xf numFmtId="173" fontId="112" fillId="33" borderId="11" xfId="0" applyNumberFormat="1" applyFont="1" applyFill="1" applyBorder="1" applyAlignment="1">
      <alignment horizontal="center" vertical="center"/>
    </xf>
    <xf numFmtId="173" fontId="124" fillId="35" borderId="37" xfId="0" applyNumberFormat="1" applyFont="1" applyFill="1" applyBorder="1" applyAlignment="1">
      <alignment horizontal="center" vertical="center" wrapText="1"/>
    </xf>
    <xf numFmtId="173" fontId="124" fillId="35" borderId="12" xfId="0" applyNumberFormat="1" applyFont="1" applyFill="1" applyBorder="1" applyAlignment="1">
      <alignment horizontal="center" vertical="center" wrapText="1"/>
    </xf>
    <xf numFmtId="173" fontId="124" fillId="35" borderId="16" xfId="0" applyNumberFormat="1" applyFont="1" applyFill="1" applyBorder="1" applyAlignment="1">
      <alignment horizontal="center" vertical="center" wrapText="1"/>
    </xf>
    <xf numFmtId="174" fontId="110" fillId="33" borderId="0" xfId="0" applyNumberFormat="1" applyFont="1" applyFill="1" applyAlignment="1">
      <alignment horizontal="center" vertical="center"/>
    </xf>
    <xf numFmtId="173" fontId="113" fillId="33" borderId="0" xfId="0" applyNumberFormat="1" applyFont="1" applyFill="1" applyAlignment="1">
      <alignment horizontal="center" vertical="center" wrapText="1"/>
    </xf>
    <xf numFmtId="0" fontId="103" fillId="33" borderId="80" xfId="0" applyFont="1" applyFill="1" applyBorder="1" applyAlignment="1">
      <alignment horizontal="left" vertical="center" wrapText="1" indent="1"/>
    </xf>
    <xf numFmtId="0" fontId="103" fillId="33" borderId="88" xfId="0" applyFont="1" applyFill="1" applyBorder="1" applyAlignment="1">
      <alignment horizontal="left" vertical="center" wrapText="1" indent="1"/>
    </xf>
    <xf numFmtId="0" fontId="103" fillId="33" borderId="82" xfId="0" applyFont="1" applyFill="1" applyBorder="1" applyAlignment="1">
      <alignment horizontal="left" vertical="center" wrapText="1" indent="1"/>
    </xf>
    <xf numFmtId="173" fontId="8" fillId="0" borderId="89" xfId="0" applyNumberFormat="1" applyFont="1" applyFill="1" applyBorder="1" applyAlignment="1">
      <alignment horizontal="center" vertical="center" wrapText="1"/>
    </xf>
    <xf numFmtId="173" fontId="8" fillId="0" borderId="90" xfId="0" applyNumberFormat="1" applyFont="1" applyFill="1" applyBorder="1" applyAlignment="1">
      <alignment horizontal="center" vertical="center" wrapText="1"/>
    </xf>
    <xf numFmtId="173" fontId="8" fillId="0" borderId="91" xfId="0" applyNumberFormat="1" applyFont="1" applyFill="1" applyBorder="1" applyAlignment="1">
      <alignment horizontal="center" vertical="center" wrapText="1"/>
    </xf>
    <xf numFmtId="173" fontId="8" fillId="0" borderId="92" xfId="0" applyNumberFormat="1" applyFont="1" applyFill="1" applyBorder="1" applyAlignment="1">
      <alignment horizontal="center" vertical="center" wrapText="1"/>
    </xf>
    <xf numFmtId="0" fontId="141" fillId="38" borderId="63" xfId="0" applyFont="1" applyFill="1" applyBorder="1" applyAlignment="1">
      <alignment horizontal="left" vertical="center" wrapText="1" indent="1"/>
    </xf>
    <xf numFmtId="0" fontId="141" fillId="38" borderId="81" xfId="0" applyFont="1" applyFill="1" applyBorder="1" applyAlignment="1">
      <alignment horizontal="left" vertical="center" wrapText="1" indent="1"/>
    </xf>
    <xf numFmtId="0" fontId="141" fillId="38" borderId="93" xfId="0" applyFont="1" applyFill="1" applyBorder="1" applyAlignment="1">
      <alignment horizontal="left" vertical="center" wrapText="1" indent="1"/>
    </xf>
    <xf numFmtId="0" fontId="141" fillId="38" borderId="90" xfId="0" applyFont="1" applyFill="1" applyBorder="1" applyAlignment="1">
      <alignment horizontal="left" vertical="center" wrapText="1" indent="1"/>
    </xf>
    <xf numFmtId="0" fontId="107" fillId="33" borderId="89" xfId="0" applyFont="1" applyFill="1" applyBorder="1" applyAlignment="1">
      <alignment horizontal="left" vertical="center" wrapText="1" indent="1"/>
    </xf>
    <xf numFmtId="0" fontId="107" fillId="33" borderId="94" xfId="0" applyFont="1" applyFill="1" applyBorder="1" applyAlignment="1">
      <alignment horizontal="left" vertical="center" wrapText="1" indent="1"/>
    </xf>
    <xf numFmtId="0" fontId="107" fillId="33" borderId="95" xfId="0" applyFont="1" applyFill="1" applyBorder="1" applyAlignment="1">
      <alignment horizontal="left" vertical="center" wrapText="1" indent="1"/>
    </xf>
    <xf numFmtId="0" fontId="141" fillId="38" borderId="62" xfId="0" applyFont="1" applyFill="1" applyBorder="1" applyAlignment="1">
      <alignment horizontal="left" vertical="center" wrapText="1" indent="1"/>
    </xf>
    <xf numFmtId="0" fontId="141" fillId="38" borderId="96" xfId="0" applyFont="1" applyFill="1" applyBorder="1" applyAlignment="1">
      <alignment horizontal="left" vertical="center" wrapText="1" indent="1"/>
    </xf>
    <xf numFmtId="0" fontId="141" fillId="38" borderId="97" xfId="0" applyFont="1" applyFill="1" applyBorder="1" applyAlignment="1">
      <alignment horizontal="left" vertical="center" wrapText="1" indent="1"/>
    </xf>
    <xf numFmtId="0" fontId="141" fillId="38" borderId="98" xfId="0" applyFont="1" applyFill="1" applyBorder="1" applyAlignment="1">
      <alignment horizontal="left" vertical="center" wrapText="1" indent="1"/>
    </xf>
    <xf numFmtId="173" fontId="107" fillId="33" borderId="91" xfId="0" applyNumberFormat="1" applyFont="1" applyFill="1" applyBorder="1" applyAlignment="1">
      <alignment horizontal="left" vertical="center" wrapText="1" indent="1"/>
    </xf>
    <xf numFmtId="0" fontId="107" fillId="33" borderId="99" xfId="0" applyFont="1" applyFill="1" applyBorder="1" applyAlignment="1">
      <alignment horizontal="left" vertical="center" wrapText="1" indent="1"/>
    </xf>
    <xf numFmtId="0" fontId="107" fillId="33" borderId="100" xfId="0" applyFont="1" applyFill="1" applyBorder="1" applyAlignment="1">
      <alignment horizontal="left" vertical="center" wrapText="1" indent="1"/>
    </xf>
    <xf numFmtId="0" fontId="107" fillId="33" borderId="101" xfId="0" applyFont="1" applyFill="1" applyBorder="1" applyAlignment="1">
      <alignment horizontal="left" vertical="center" wrapText="1" indent="1"/>
    </xf>
    <xf numFmtId="0" fontId="107" fillId="33" borderId="102" xfId="0" applyFont="1" applyFill="1" applyBorder="1" applyAlignment="1">
      <alignment horizontal="left" vertical="center" wrapText="1" indent="1"/>
    </xf>
    <xf numFmtId="0" fontId="107" fillId="33" borderId="103" xfId="0" applyFont="1" applyFill="1" applyBorder="1" applyAlignment="1">
      <alignment horizontal="left" vertical="center" wrapText="1" indent="1"/>
    </xf>
    <xf numFmtId="0" fontId="103" fillId="33" borderId="91" xfId="0" applyFont="1" applyFill="1" applyBorder="1" applyAlignment="1">
      <alignment horizontal="left" vertical="center" wrapText="1" indent="1"/>
    </xf>
    <xf numFmtId="0" fontId="103" fillId="33" borderId="99" xfId="0" applyFont="1" applyFill="1" applyBorder="1" applyAlignment="1">
      <alignment horizontal="left" vertical="center" wrapText="1" indent="1"/>
    </xf>
    <xf numFmtId="0" fontId="103" fillId="33" borderId="100" xfId="0" applyFont="1" applyFill="1" applyBorder="1" applyAlignment="1">
      <alignment horizontal="left" vertical="center" wrapText="1" indent="1"/>
    </xf>
    <xf numFmtId="0" fontId="141" fillId="38" borderId="104" xfId="0" applyFont="1" applyFill="1" applyBorder="1" applyAlignment="1">
      <alignment horizontal="left" vertical="center" wrapText="1" indent="1"/>
    </xf>
    <xf numFmtId="0" fontId="141" fillId="38" borderId="92" xfId="0" applyFont="1" applyFill="1" applyBorder="1" applyAlignment="1">
      <alignment horizontal="left" vertical="center" wrapText="1" indent="1"/>
    </xf>
    <xf numFmtId="0" fontId="137" fillId="34" borderId="28" xfId="0" applyFont="1" applyFill="1" applyBorder="1" applyAlignment="1">
      <alignment horizontal="center" vertical="center"/>
    </xf>
    <xf numFmtId="0" fontId="137" fillId="34" borderId="36" xfId="0" applyFont="1" applyFill="1" applyBorder="1" applyAlignment="1">
      <alignment horizontal="center" vertical="center"/>
    </xf>
    <xf numFmtId="0" fontId="137" fillId="34" borderId="76" xfId="0" applyFont="1" applyFill="1" applyBorder="1" applyAlignment="1">
      <alignment horizontal="center" vertical="center"/>
    </xf>
    <xf numFmtId="0" fontId="9" fillId="33" borderId="76" xfId="0" applyFont="1" applyFill="1" applyBorder="1" applyAlignment="1">
      <alignment horizontal="center" vertical="center"/>
    </xf>
    <xf numFmtId="173" fontId="107" fillId="38" borderId="105" xfId="0" applyNumberFormat="1" applyFont="1" applyFill="1" applyBorder="1" applyAlignment="1">
      <alignment horizontal="center" vertical="center"/>
    </xf>
    <xf numFmtId="0" fontId="107" fillId="38" borderId="106" xfId="0" applyFont="1" applyFill="1" applyBorder="1" applyAlignment="1">
      <alignment horizontal="center" vertical="center"/>
    </xf>
    <xf numFmtId="0" fontId="107" fillId="38" borderId="54" xfId="0" applyFont="1" applyFill="1" applyBorder="1" applyAlignment="1">
      <alignment horizontal="center" vertical="center"/>
    </xf>
    <xf numFmtId="0" fontId="141" fillId="38" borderId="64" xfId="0" applyFont="1" applyFill="1" applyBorder="1" applyAlignment="1">
      <alignment horizontal="left" vertical="center" wrapText="1" indent="1"/>
    </xf>
    <xf numFmtId="0" fontId="141" fillId="38" borderId="107" xfId="0" applyFont="1" applyFill="1" applyBorder="1" applyAlignment="1">
      <alignment horizontal="left" vertical="center" wrapText="1" indent="1"/>
    </xf>
    <xf numFmtId="173" fontId="8" fillId="0" borderId="23" xfId="0" applyNumberFormat="1" applyFont="1" applyFill="1" applyBorder="1" applyAlignment="1">
      <alignment horizontal="left" vertical="center" wrapText="1"/>
    </xf>
    <xf numFmtId="173" fontId="8" fillId="0" borderId="24" xfId="0" applyNumberFormat="1" applyFont="1" applyFill="1" applyBorder="1" applyAlignment="1">
      <alignment horizontal="left" vertical="center" wrapText="1"/>
    </xf>
    <xf numFmtId="173" fontId="8" fillId="0" borderId="91" xfId="0" applyNumberFormat="1" applyFont="1" applyFill="1" applyBorder="1" applyAlignment="1">
      <alignment horizontal="left" vertical="center" wrapText="1"/>
    </xf>
    <xf numFmtId="173" fontId="8" fillId="0" borderId="92" xfId="0" applyNumberFormat="1" applyFont="1" applyFill="1" applyBorder="1" applyAlignment="1">
      <alignment horizontal="left" vertical="center" wrapText="1"/>
    </xf>
    <xf numFmtId="0" fontId="131" fillId="33" borderId="0" xfId="0" applyFont="1" applyFill="1" applyAlignment="1">
      <alignment horizontal="left" vertical="center" indent="1"/>
    </xf>
    <xf numFmtId="0" fontId="0" fillId="33" borderId="0" xfId="0" applyFill="1" applyAlignment="1">
      <alignment horizontal="center" vertical="center"/>
    </xf>
    <xf numFmtId="0" fontId="107" fillId="33" borderId="0" xfId="0" applyFont="1" applyFill="1" applyBorder="1" applyAlignment="1">
      <alignment horizontal="left" vertical="center" indent="1"/>
    </xf>
    <xf numFmtId="0" fontId="137" fillId="34" borderId="28" xfId="0" applyFont="1" applyFill="1" applyBorder="1" applyAlignment="1">
      <alignment horizontal="left" vertical="center" indent="1"/>
    </xf>
    <xf numFmtId="0" fontId="0" fillId="0" borderId="36" xfId="0" applyBorder="1" applyAlignment="1">
      <alignment horizontal="left" indent="1"/>
    </xf>
    <xf numFmtId="0" fontId="0" fillId="0" borderId="38" xfId="0" applyBorder="1" applyAlignment="1">
      <alignment horizontal="left" indent="1"/>
    </xf>
    <xf numFmtId="0" fontId="103" fillId="33" borderId="51" xfId="0" applyFont="1" applyFill="1" applyBorder="1" applyAlignment="1">
      <alignment horizontal="left" vertical="center" wrapText="1" indent="1"/>
    </xf>
    <xf numFmtId="0" fontId="103" fillId="33" borderId="0" xfId="0" applyFont="1" applyFill="1" applyBorder="1" applyAlignment="1">
      <alignment horizontal="left" vertical="center" wrapText="1" indent="1"/>
    </xf>
    <xf numFmtId="0" fontId="103" fillId="33" borderId="52" xfId="0" applyFont="1" applyFill="1" applyBorder="1" applyAlignment="1">
      <alignment horizontal="left" vertical="center" wrapText="1" indent="1"/>
    </xf>
    <xf numFmtId="0" fontId="103" fillId="33" borderId="105" xfId="0" applyFont="1" applyFill="1" applyBorder="1" applyAlignment="1">
      <alignment horizontal="left" vertical="center" wrapText="1" indent="1"/>
    </xf>
    <xf numFmtId="0" fontId="103" fillId="33" borderId="106" xfId="0" applyFont="1" applyFill="1" applyBorder="1" applyAlignment="1">
      <alignment horizontal="left" vertical="center" wrapText="1" indent="1"/>
    </xf>
    <xf numFmtId="0" fontId="103" fillId="33" borderId="54" xfId="0" applyFont="1" applyFill="1" applyBorder="1" applyAlignment="1">
      <alignment horizontal="left" vertical="center" wrapText="1" indent="1"/>
    </xf>
    <xf numFmtId="0" fontId="103" fillId="33" borderId="108" xfId="0" applyFont="1" applyFill="1" applyBorder="1" applyAlignment="1">
      <alignment horizontal="left" vertical="center" wrapText="1" indent="1"/>
    </xf>
    <xf numFmtId="0" fontId="103" fillId="33" borderId="109" xfId="0" applyFont="1" applyFill="1" applyBorder="1" applyAlignment="1">
      <alignment horizontal="left" vertical="center" wrapText="1" indent="1"/>
    </xf>
    <xf numFmtId="0" fontId="103" fillId="33" borderId="110" xfId="0" applyFont="1" applyFill="1" applyBorder="1" applyAlignment="1">
      <alignment horizontal="left" vertical="center" wrapText="1" indent="1"/>
    </xf>
    <xf numFmtId="0" fontId="137" fillId="34" borderId="57" xfId="0" applyFont="1" applyFill="1" applyBorder="1" applyAlignment="1">
      <alignment horizontal="left" vertical="center" indent="1"/>
    </xf>
    <xf numFmtId="0" fontId="137" fillId="34" borderId="76" xfId="0" applyFont="1" applyFill="1" applyBorder="1" applyAlignment="1">
      <alignment horizontal="left" vertical="center" indent="1"/>
    </xf>
    <xf numFmtId="0" fontId="137" fillId="34" borderId="53" xfId="0" applyFont="1" applyFill="1" applyBorder="1" applyAlignment="1">
      <alignment horizontal="left" vertical="center" indent="1"/>
    </xf>
    <xf numFmtId="0" fontId="9" fillId="38" borderId="50" xfId="0" applyFont="1" applyFill="1" applyBorder="1" applyAlignment="1">
      <alignment horizontal="left" vertical="center" indent="1"/>
    </xf>
    <xf numFmtId="0" fontId="9" fillId="38" borderId="65" xfId="0" applyFont="1" applyFill="1" applyBorder="1" applyAlignment="1">
      <alignment horizontal="left" vertical="center" indent="1"/>
    </xf>
    <xf numFmtId="0" fontId="9" fillId="38" borderId="66" xfId="0" applyFont="1" applyFill="1" applyBorder="1" applyAlignment="1">
      <alignment horizontal="left" vertical="center" indent="1"/>
    </xf>
    <xf numFmtId="0" fontId="111" fillId="33" borderId="12" xfId="0" applyFont="1" applyFill="1" applyBorder="1" applyAlignment="1">
      <alignment horizontal="center" vertical="center"/>
    </xf>
    <xf numFmtId="0" fontId="111" fillId="33" borderId="11" xfId="0" applyFont="1" applyFill="1" applyBorder="1" applyAlignment="1">
      <alignment horizontal="center" vertical="center"/>
    </xf>
    <xf numFmtId="0" fontId="111" fillId="33" borderId="37" xfId="0" applyFont="1" applyFill="1" applyBorder="1" applyAlignment="1">
      <alignment horizontal="center" vertical="center"/>
    </xf>
    <xf numFmtId="0" fontId="111" fillId="6" borderId="37" xfId="0" applyFont="1" applyFill="1" applyBorder="1" applyAlignment="1">
      <alignment horizontal="center" vertical="center" wrapText="1"/>
    </xf>
    <xf numFmtId="0" fontId="111" fillId="6" borderId="11" xfId="0" applyFont="1" applyFill="1" applyBorder="1" applyAlignment="1">
      <alignment horizontal="center" vertical="center" wrapText="1"/>
    </xf>
    <xf numFmtId="173" fontId="112" fillId="33" borderId="16" xfId="0" applyNumberFormat="1" applyFont="1" applyFill="1" applyBorder="1" applyAlignment="1">
      <alignment horizontal="center" vertical="center"/>
    </xf>
    <xf numFmtId="0" fontId="111" fillId="33" borderId="16" xfId="0" applyFont="1" applyFill="1" applyBorder="1" applyAlignment="1">
      <alignment horizontal="center" vertical="center"/>
    </xf>
    <xf numFmtId="173" fontId="142" fillId="6" borderId="37" xfId="0" applyNumberFormat="1" applyFont="1" applyFill="1" applyBorder="1" applyAlignment="1">
      <alignment horizontal="center" vertical="center" wrapText="1"/>
    </xf>
    <xf numFmtId="173" fontId="142" fillId="6" borderId="11" xfId="0" applyNumberFormat="1" applyFont="1" applyFill="1" applyBorder="1" applyAlignment="1">
      <alignment horizontal="center" vertical="center" wrapText="1"/>
    </xf>
    <xf numFmtId="173" fontId="127" fillId="33" borderId="0" xfId="0" applyNumberFormat="1" applyFont="1" applyFill="1" applyAlignment="1">
      <alignment horizontal="center" vertical="center" wrapText="1"/>
    </xf>
    <xf numFmtId="173" fontId="112" fillId="35" borderId="12" xfId="0" applyNumberFormat="1" applyFont="1" applyFill="1" applyBorder="1" applyAlignment="1">
      <alignment horizontal="center" vertical="center"/>
    </xf>
    <xf numFmtId="173" fontId="112" fillId="35" borderId="11" xfId="0" applyNumberFormat="1" applyFont="1" applyFill="1" applyBorder="1" applyAlignment="1">
      <alignment horizontal="center" vertical="center"/>
    </xf>
    <xf numFmtId="173" fontId="112" fillId="35" borderId="37" xfId="0" applyNumberFormat="1" applyFont="1" applyFill="1" applyBorder="1" applyAlignment="1">
      <alignment horizontal="center" vertical="center"/>
    </xf>
    <xf numFmtId="173" fontId="8" fillId="0" borderId="25" xfId="0" applyNumberFormat="1" applyFont="1" applyFill="1" applyBorder="1" applyAlignment="1">
      <alignment horizontal="center" vertical="center" wrapText="1"/>
    </xf>
    <xf numFmtId="173" fontId="8" fillId="0" borderId="26" xfId="0" applyNumberFormat="1" applyFont="1" applyFill="1" applyBorder="1" applyAlignment="1">
      <alignment horizontal="center" vertical="center" wrapText="1"/>
    </xf>
    <xf numFmtId="173" fontId="8" fillId="0" borderId="23" xfId="0" applyNumberFormat="1" applyFont="1" applyFill="1" applyBorder="1" applyAlignment="1">
      <alignment horizontal="center" vertical="center" wrapText="1"/>
    </xf>
    <xf numFmtId="173" fontId="8" fillId="0" borderId="24" xfId="0" applyNumberFormat="1" applyFont="1" applyFill="1" applyBorder="1" applyAlignment="1">
      <alignment horizontal="center" vertical="center" wrapText="1"/>
    </xf>
    <xf numFmtId="173" fontId="8" fillId="38" borderId="41" xfId="0" applyNumberFormat="1" applyFont="1" applyFill="1" applyBorder="1" applyAlignment="1">
      <alignment horizontal="center" vertical="center" wrapText="1"/>
    </xf>
    <xf numFmtId="173" fontId="8" fillId="38" borderId="77" xfId="0" applyNumberFormat="1" applyFont="1" applyFill="1" applyBorder="1" applyAlignment="1">
      <alignment horizontal="center" vertical="center" wrapText="1"/>
    </xf>
    <xf numFmtId="173" fontId="8" fillId="38" borderId="43" xfId="0" applyNumberFormat="1" applyFont="1" applyFill="1" applyBorder="1" applyAlignment="1">
      <alignment horizontal="center" vertical="center" wrapText="1"/>
    </xf>
    <xf numFmtId="0" fontId="137" fillId="34" borderId="36" xfId="0" applyFont="1" applyFill="1" applyBorder="1" applyAlignment="1">
      <alignment horizontal="left" vertical="center" indent="1"/>
    </xf>
    <xf numFmtId="0" fontId="137" fillId="34" borderId="38" xfId="0" applyFont="1" applyFill="1" applyBorder="1" applyAlignment="1">
      <alignment horizontal="center" vertical="center"/>
    </xf>
    <xf numFmtId="0" fontId="109" fillId="33" borderId="0" xfId="0" applyFont="1" applyFill="1" applyAlignment="1">
      <alignment horizontal="center" wrapText="1"/>
    </xf>
    <xf numFmtId="0" fontId="125" fillId="33" borderId="111" xfId="0" applyFont="1" applyFill="1" applyBorder="1" applyAlignment="1">
      <alignment horizontal="left" vertical="center" wrapText="1"/>
    </xf>
    <xf numFmtId="0" fontId="125" fillId="33" borderId="24" xfId="0" applyFont="1" applyFill="1" applyBorder="1" applyAlignment="1">
      <alignment horizontal="left" vertical="center" wrapText="1"/>
    </xf>
    <xf numFmtId="0" fontId="125" fillId="33" borderId="112" xfId="0" applyFont="1" applyFill="1" applyBorder="1" applyAlignment="1">
      <alignment horizontal="left" vertical="center" wrapText="1"/>
    </xf>
    <xf numFmtId="0" fontId="125" fillId="33" borderId="26" xfId="0" applyFont="1" applyFill="1" applyBorder="1" applyAlignment="1">
      <alignment horizontal="left" vertical="center" wrapText="1"/>
    </xf>
    <xf numFmtId="0" fontId="125" fillId="33" borderId="106" xfId="0" applyFont="1" applyFill="1" applyBorder="1" applyAlignment="1">
      <alignment horizontal="left" vertical="center" wrapText="1"/>
    </xf>
    <xf numFmtId="0" fontId="125" fillId="33" borderId="113" xfId="0" applyFont="1" applyFill="1" applyBorder="1" applyAlignment="1">
      <alignment horizontal="left" vertical="center" wrapText="1"/>
    </xf>
    <xf numFmtId="0" fontId="132" fillId="38" borderId="114" xfId="0" applyFont="1" applyFill="1" applyBorder="1" applyAlignment="1">
      <alignment horizontal="center"/>
    </xf>
    <xf numFmtId="0" fontId="132" fillId="38" borderId="115" xfId="0" applyFont="1" applyFill="1" applyBorder="1" applyAlignment="1">
      <alignment horizontal="center"/>
    </xf>
    <xf numFmtId="0" fontId="132" fillId="38" borderId="39" xfId="0" applyFont="1" applyFill="1" applyBorder="1" applyAlignment="1">
      <alignment horizontal="center"/>
    </xf>
    <xf numFmtId="0" fontId="120" fillId="33" borderId="76" xfId="0" applyFont="1" applyFill="1" applyBorder="1" applyAlignment="1">
      <alignment horizontal="left" vertical="center" indent="1"/>
    </xf>
    <xf numFmtId="0" fontId="107" fillId="38" borderId="51" xfId="0" applyFont="1" applyFill="1" applyBorder="1" applyAlignment="1">
      <alignment horizontal="left" vertical="center" wrapText="1" indent="1"/>
    </xf>
    <xf numFmtId="0" fontId="107" fillId="38" borderId="0" xfId="0" applyFont="1" applyFill="1" applyBorder="1" applyAlignment="1">
      <alignment horizontal="left" vertical="center" wrapText="1" indent="1"/>
    </xf>
    <xf numFmtId="0" fontId="107" fillId="38" borderId="52" xfId="0" applyFont="1" applyFill="1" applyBorder="1" applyAlignment="1">
      <alignment horizontal="left" vertical="center" wrapText="1" indent="1"/>
    </xf>
    <xf numFmtId="0" fontId="107" fillId="38" borderId="105" xfId="0" applyFont="1" applyFill="1" applyBorder="1" applyAlignment="1">
      <alignment horizontal="left" vertical="center" wrapText="1" indent="1"/>
    </xf>
    <xf numFmtId="0" fontId="107" fillId="38" borderId="106" xfId="0" applyFont="1" applyFill="1" applyBorder="1" applyAlignment="1">
      <alignment horizontal="left" vertical="center" wrapText="1" indent="1"/>
    </xf>
    <xf numFmtId="0" fontId="107" fillId="38" borderId="54" xfId="0" applyFont="1" applyFill="1" applyBorder="1" applyAlignment="1">
      <alignment horizontal="left" vertical="center" wrapText="1" indent="1"/>
    </xf>
    <xf numFmtId="0" fontId="0" fillId="33" borderId="17" xfId="0" applyFill="1" applyBorder="1" applyAlignment="1">
      <alignment horizontal="center"/>
    </xf>
    <xf numFmtId="0" fontId="0" fillId="33" borderId="14" xfId="0" applyFill="1" applyBorder="1" applyAlignment="1">
      <alignment horizontal="center"/>
    </xf>
    <xf numFmtId="0" fontId="0" fillId="33" borderId="18" xfId="0" applyFill="1" applyBorder="1" applyAlignment="1">
      <alignment horizontal="center"/>
    </xf>
    <xf numFmtId="0" fontId="17" fillId="33" borderId="80" xfId="0" applyFont="1" applyFill="1" applyBorder="1" applyAlignment="1">
      <alignment horizontal="left" vertical="center" wrapText="1" indent="1"/>
    </xf>
    <xf numFmtId="0" fontId="17" fillId="33" borderId="88" xfId="0" applyFont="1" applyFill="1" applyBorder="1" applyAlignment="1">
      <alignment horizontal="left" vertical="center" wrapText="1" indent="1"/>
    </xf>
    <xf numFmtId="0" fontId="17" fillId="33" borderId="82" xfId="0" applyFont="1" applyFill="1" applyBorder="1" applyAlignment="1">
      <alignment horizontal="left" vertical="center" wrapText="1" indent="1"/>
    </xf>
    <xf numFmtId="0" fontId="19" fillId="38" borderId="108" xfId="0" applyFont="1" applyFill="1" applyBorder="1" applyAlignment="1">
      <alignment horizontal="left" vertical="center" wrapText="1" indent="1"/>
    </xf>
    <xf numFmtId="0" fontId="19" fillId="38" borderId="109" xfId="0" applyFont="1" applyFill="1" applyBorder="1" applyAlignment="1">
      <alignment horizontal="left" vertical="center" wrapText="1" indent="1"/>
    </xf>
    <xf numFmtId="0" fontId="19" fillId="38" borderId="110" xfId="0" applyFont="1" applyFill="1" applyBorder="1" applyAlignment="1">
      <alignment horizontal="left" vertical="center" wrapText="1" indent="1"/>
    </xf>
    <xf numFmtId="0" fontId="17" fillId="33" borderId="85" xfId="0" applyFont="1" applyFill="1" applyBorder="1" applyAlignment="1">
      <alignment horizontal="left" vertical="center" wrapText="1" indent="1"/>
    </xf>
    <xf numFmtId="0" fontId="17" fillId="33" borderId="87" xfId="0" applyFont="1" applyFill="1" applyBorder="1" applyAlignment="1">
      <alignment horizontal="left" vertical="center" wrapText="1" indent="1"/>
    </xf>
    <xf numFmtId="0" fontId="125" fillId="33" borderId="99" xfId="0" applyFont="1" applyFill="1" applyBorder="1" applyAlignment="1">
      <alignment horizontal="center" vertical="center" wrapText="1"/>
    </xf>
    <xf numFmtId="0" fontId="125" fillId="33" borderId="109" xfId="0" applyFont="1" applyFill="1" applyBorder="1" applyAlignment="1">
      <alignment horizontal="center" vertical="center" wrapText="1"/>
    </xf>
    <xf numFmtId="0" fontId="108" fillId="38" borderId="100" xfId="0" applyFont="1" applyFill="1" applyBorder="1" applyAlignment="1">
      <alignment horizontal="center" vertical="center" wrapText="1"/>
    </xf>
    <xf numFmtId="0" fontId="108" fillId="38" borderId="103" xfId="0" applyFont="1" applyFill="1" applyBorder="1" applyAlignment="1">
      <alignment horizontal="center" vertical="center" wrapText="1"/>
    </xf>
    <xf numFmtId="0" fontId="108" fillId="38" borderId="110" xfId="0" applyFont="1" applyFill="1" applyBorder="1" applyAlignment="1">
      <alignment horizontal="center" vertical="center" wrapText="1"/>
    </xf>
    <xf numFmtId="0" fontId="108" fillId="38" borderId="116" xfId="0" applyFont="1" applyFill="1" applyBorder="1" applyAlignment="1">
      <alignment horizontal="center" vertical="center" wrapText="1"/>
    </xf>
    <xf numFmtId="0" fontId="125" fillId="33" borderId="104" xfId="0" applyFont="1" applyFill="1" applyBorder="1" applyAlignment="1">
      <alignment horizontal="center" vertical="center" wrapText="1"/>
    </xf>
    <xf numFmtId="0" fontId="125" fillId="33" borderId="64" xfId="0" applyFont="1" applyFill="1" applyBorder="1" applyAlignment="1">
      <alignment horizontal="center" vertical="center" wrapText="1"/>
    </xf>
    <xf numFmtId="0" fontId="125" fillId="33" borderId="102" xfId="0" applyFont="1" applyFill="1" applyBorder="1" applyAlignment="1">
      <alignment horizontal="center" vertical="center" wrapText="1"/>
    </xf>
    <xf numFmtId="0" fontId="0" fillId="33" borderId="114" xfId="0" applyFill="1" applyBorder="1" applyAlignment="1">
      <alignment horizontal="center" vertical="center"/>
    </xf>
    <xf numFmtId="0" fontId="0" fillId="33" borderId="117" xfId="0" applyFill="1" applyBorder="1" applyAlignment="1">
      <alignment horizontal="center" vertical="center"/>
    </xf>
    <xf numFmtId="0" fontId="0" fillId="33" borderId="25" xfId="0" applyFill="1" applyBorder="1" applyAlignment="1">
      <alignment horizontal="center" vertical="center"/>
    </xf>
    <xf numFmtId="0" fontId="0" fillId="33" borderId="23" xfId="0" applyFill="1" applyBorder="1" applyAlignment="1">
      <alignment horizontal="center" vertical="center"/>
    </xf>
    <xf numFmtId="0" fontId="17" fillId="38" borderId="108" xfId="0" applyFont="1" applyFill="1" applyBorder="1" applyAlignment="1">
      <alignment horizontal="left" vertical="center" wrapText="1" indent="1"/>
    </xf>
    <xf numFmtId="0" fontId="17" fillId="38" borderId="110" xfId="0" applyFont="1" applyFill="1" applyBorder="1" applyAlignment="1">
      <alignment horizontal="left" vertical="center" wrapText="1" indent="1"/>
    </xf>
    <xf numFmtId="0" fontId="125" fillId="33" borderId="97" xfId="0" applyFont="1" applyFill="1" applyBorder="1" applyAlignment="1">
      <alignment horizontal="center" vertical="center" wrapText="1"/>
    </xf>
    <xf numFmtId="0" fontId="125" fillId="33" borderId="118" xfId="0" applyFont="1" applyFill="1" applyBorder="1" applyAlignment="1">
      <alignment horizontal="center" vertical="center" wrapText="1"/>
    </xf>
    <xf numFmtId="0" fontId="17" fillId="33" borderId="86" xfId="0" applyFont="1" applyFill="1" applyBorder="1" applyAlignment="1">
      <alignment horizontal="left" vertical="center" wrapText="1" indent="1"/>
    </xf>
    <xf numFmtId="0" fontId="137" fillId="34" borderId="38" xfId="0" applyFont="1" applyFill="1" applyBorder="1" applyAlignment="1">
      <alignment horizontal="left" vertical="center" indent="1"/>
    </xf>
    <xf numFmtId="0" fontId="17" fillId="33" borderId="108" xfId="0" applyFont="1" applyFill="1" applyBorder="1" applyAlignment="1">
      <alignment horizontal="left" vertical="center" wrapText="1" indent="1"/>
    </xf>
    <xf numFmtId="0" fontId="17" fillId="33" borderId="110" xfId="0" applyFont="1" applyFill="1" applyBorder="1" applyAlignment="1">
      <alignment horizontal="left" vertical="center" wrapText="1" indent="1"/>
    </xf>
    <xf numFmtId="0" fontId="124" fillId="33" borderId="0" xfId="0" applyFont="1" applyFill="1" applyAlignment="1">
      <alignment horizontal="center" vertical="center" wrapText="1"/>
    </xf>
    <xf numFmtId="0" fontId="0" fillId="37" borderId="28" xfId="0" applyFill="1" applyBorder="1" applyAlignment="1">
      <alignment horizontal="center"/>
    </xf>
    <xf numFmtId="0" fontId="0" fillId="37" borderId="38" xfId="0" applyFill="1" applyBorder="1" applyAlignment="1">
      <alignment horizontal="center"/>
    </xf>
    <xf numFmtId="0" fontId="125" fillId="33" borderId="119" xfId="0" applyFont="1" applyFill="1" applyBorder="1" applyAlignment="1">
      <alignment horizontal="center" vertical="center" wrapText="1"/>
    </xf>
    <xf numFmtId="0" fontId="102" fillId="0" borderId="20" xfId="0" applyFont="1" applyBorder="1" applyAlignment="1">
      <alignment horizontal="left" vertical="center" wrapText="1"/>
    </xf>
    <xf numFmtId="0" fontId="102" fillId="0" borderId="21" xfId="0" applyFont="1" applyBorder="1" applyAlignment="1">
      <alignment horizontal="left" vertical="center" wrapText="1"/>
    </xf>
    <xf numFmtId="0" fontId="102" fillId="0" borderId="50" xfId="0" applyFont="1" applyBorder="1" applyAlignment="1">
      <alignment horizontal="center" vertical="center" wrapText="1"/>
    </xf>
    <xf numFmtId="0" fontId="102" fillId="0" borderId="65" xfId="0" applyFont="1" applyBorder="1" applyAlignment="1">
      <alignment horizontal="center" vertical="center" wrapText="1"/>
    </xf>
    <xf numFmtId="0" fontId="102" fillId="0" borderId="27" xfId="0" applyFont="1" applyBorder="1" applyAlignment="1">
      <alignment horizontal="center" vertical="center" wrapText="1"/>
    </xf>
    <xf numFmtId="0" fontId="102" fillId="0" borderId="44" xfId="0" applyFont="1" applyBorder="1" applyAlignment="1">
      <alignment horizontal="center" vertical="center" wrapText="1"/>
    </xf>
    <xf numFmtId="0" fontId="102" fillId="0" borderId="120" xfId="0" applyFont="1" applyBorder="1" applyAlignment="1">
      <alignment horizontal="center" vertical="center" wrapText="1"/>
    </xf>
    <xf numFmtId="0" fontId="102" fillId="0" borderId="40" xfId="0" applyFont="1" applyBorder="1" applyAlignment="1">
      <alignment horizontal="center" vertical="center" wrapText="1"/>
    </xf>
    <xf numFmtId="0" fontId="122" fillId="0" borderId="28" xfId="0" applyFont="1" applyBorder="1" applyAlignment="1">
      <alignment horizontal="center" vertical="center" wrapText="1"/>
    </xf>
    <xf numFmtId="0" fontId="122" fillId="0" borderId="36" xfId="0" applyFont="1" applyBorder="1" applyAlignment="1">
      <alignment horizontal="center" vertical="center" wrapText="1"/>
    </xf>
    <xf numFmtId="0" fontId="102" fillId="0" borderId="33" xfId="0" applyFont="1" applyBorder="1" applyAlignment="1">
      <alignment horizontal="left" vertical="center" wrapText="1"/>
    </xf>
    <xf numFmtId="0" fontId="102" fillId="0" borderId="35" xfId="0" applyFont="1" applyBorder="1" applyAlignment="1">
      <alignment horizontal="left" vertical="center" wrapText="1"/>
    </xf>
    <xf numFmtId="0" fontId="122" fillId="0" borderId="57" xfId="0" applyFont="1" applyBorder="1" applyAlignment="1">
      <alignment horizontal="left" vertical="center" wrapText="1"/>
    </xf>
    <xf numFmtId="0" fontId="122" fillId="0" borderId="76" xfId="0" applyFont="1" applyBorder="1" applyAlignment="1">
      <alignment horizontal="left" vertical="center" wrapText="1"/>
    </xf>
    <xf numFmtId="0" fontId="122" fillId="0" borderId="53" xfId="0" applyFont="1" applyBorder="1" applyAlignment="1">
      <alignment horizontal="left" vertical="center" wrapText="1"/>
    </xf>
    <xf numFmtId="0" fontId="122" fillId="0" borderId="69" xfId="0" applyFont="1" applyBorder="1" applyAlignment="1">
      <alignment horizontal="center" vertical="center" wrapText="1"/>
    </xf>
    <xf numFmtId="0" fontId="122" fillId="0" borderId="121" xfId="0" applyFont="1" applyBorder="1" applyAlignment="1">
      <alignment horizontal="center" vertical="center" wrapText="1"/>
    </xf>
    <xf numFmtId="0" fontId="122" fillId="0" borderId="122" xfId="0" applyFont="1" applyBorder="1" applyAlignment="1">
      <alignment horizontal="center" vertical="center" wrapText="1"/>
    </xf>
    <xf numFmtId="0" fontId="102" fillId="0" borderId="34" xfId="0" applyFont="1" applyBorder="1" applyAlignment="1">
      <alignment horizontal="left" vertical="center" wrapText="1" indent="1"/>
    </xf>
    <xf numFmtId="0" fontId="102" fillId="0" borderId="21" xfId="0" applyFont="1" applyBorder="1" applyAlignment="1">
      <alignment horizontal="left" vertical="center" wrapText="1" indent="1"/>
    </xf>
    <xf numFmtId="0" fontId="102" fillId="0" borderId="32" xfId="0" applyFont="1" applyBorder="1" applyAlignment="1">
      <alignment horizontal="center" vertical="center" wrapText="1"/>
    </xf>
    <xf numFmtId="0" fontId="102" fillId="0" borderId="33" xfId="0" applyFont="1" applyBorder="1" applyAlignment="1">
      <alignment horizontal="center" vertical="center" wrapText="1"/>
    </xf>
    <xf numFmtId="0" fontId="122" fillId="0" borderId="76" xfId="0" applyFont="1" applyFill="1" applyBorder="1" applyAlignment="1">
      <alignment horizontal="center" vertical="center" wrapText="1"/>
    </xf>
    <xf numFmtId="0" fontId="102" fillId="33" borderId="20" xfId="0" applyFont="1" applyFill="1" applyBorder="1" applyAlignment="1">
      <alignment horizontal="left" vertical="center" wrapText="1"/>
    </xf>
    <xf numFmtId="0" fontId="102" fillId="33" borderId="30" xfId="0" applyFont="1" applyFill="1" applyBorder="1" applyAlignment="1">
      <alignment horizontal="left" vertical="center" wrapText="1"/>
    </xf>
    <xf numFmtId="0" fontId="122" fillId="0" borderId="38" xfId="0" applyFont="1" applyBorder="1" applyAlignment="1">
      <alignment horizontal="center" vertical="center" wrapText="1"/>
    </xf>
    <xf numFmtId="0" fontId="122" fillId="0" borderId="32" xfId="0" applyFont="1" applyBorder="1" applyAlignment="1">
      <alignment horizontal="center" vertical="center" wrapText="1"/>
    </xf>
    <xf numFmtId="0" fontId="122" fillId="0" borderId="20" xfId="0" applyFont="1" applyBorder="1" applyAlignment="1">
      <alignment horizontal="center" vertical="center" wrapText="1"/>
    </xf>
    <xf numFmtId="0" fontId="122" fillId="0" borderId="33" xfId="0" applyFont="1" applyBorder="1" applyAlignment="1">
      <alignment horizontal="center" vertical="center" wrapText="1"/>
    </xf>
    <xf numFmtId="0" fontId="102" fillId="0" borderId="29" xfId="0" applyFont="1" applyBorder="1" applyAlignment="1">
      <alignment horizontal="left" vertical="center" wrapText="1" indent="1"/>
    </xf>
    <xf numFmtId="0" fontId="102" fillId="0" borderId="30" xfId="0" applyFont="1" applyBorder="1" applyAlignment="1">
      <alignment horizontal="left" vertical="center" wrapText="1" indent="1"/>
    </xf>
    <xf numFmtId="0" fontId="102" fillId="0" borderId="35" xfId="0" applyFont="1" applyBorder="1" applyAlignment="1">
      <alignment horizontal="left" vertical="center" wrapText="1" indent="1"/>
    </xf>
    <xf numFmtId="0" fontId="102" fillId="0" borderId="31" xfId="0" applyFont="1" applyBorder="1" applyAlignment="1">
      <alignment horizontal="left" vertical="center" wrapText="1" indent="1"/>
    </xf>
    <xf numFmtId="0" fontId="122" fillId="0" borderId="106" xfId="0" applyFont="1" applyBorder="1" applyAlignment="1">
      <alignment horizontal="center" vertical="center" wrapText="1"/>
    </xf>
    <xf numFmtId="0" fontId="101" fillId="38" borderId="57" xfId="0" applyFont="1" applyFill="1" applyBorder="1" applyAlignment="1">
      <alignment vertical="center"/>
    </xf>
    <xf numFmtId="0" fontId="101" fillId="38" borderId="76" xfId="0" applyFont="1" applyFill="1" applyBorder="1" applyAlignment="1">
      <alignment vertical="center"/>
    </xf>
    <xf numFmtId="0" fontId="0" fillId="33" borderId="51" xfId="0" applyFill="1" applyBorder="1" applyAlignment="1">
      <alignment vertical="center"/>
    </xf>
    <xf numFmtId="0" fontId="0" fillId="33" borderId="0" xfId="0" applyFill="1" applyBorder="1" applyAlignment="1">
      <alignment vertical="center"/>
    </xf>
    <xf numFmtId="0" fontId="0" fillId="33" borderId="105" xfId="0" applyFill="1" applyBorder="1" applyAlignment="1">
      <alignment vertical="center"/>
    </xf>
    <xf numFmtId="0" fontId="0" fillId="33" borderId="106" xfId="0" applyFill="1" applyBorder="1" applyAlignment="1">
      <alignment vertical="center"/>
    </xf>
    <xf numFmtId="0" fontId="122" fillId="0" borderId="57" xfId="0" applyFont="1" applyBorder="1" applyAlignment="1">
      <alignment horizontal="center" vertical="center" wrapText="1"/>
    </xf>
    <xf numFmtId="0" fontId="122" fillId="0" borderId="53" xfId="0" applyFont="1" applyBorder="1" applyAlignment="1">
      <alignment horizontal="center" vertical="center" wrapText="1"/>
    </xf>
    <xf numFmtId="0" fontId="102" fillId="33" borderId="33" xfId="0" applyFont="1" applyFill="1" applyBorder="1" applyAlignment="1">
      <alignment horizontal="left" vertical="center" wrapText="1"/>
    </xf>
    <xf numFmtId="0" fontId="102" fillId="33" borderId="31" xfId="0" applyFont="1" applyFill="1" applyBorder="1" applyAlignment="1">
      <alignment horizontal="left" vertical="center" wrapText="1"/>
    </xf>
    <xf numFmtId="0" fontId="131" fillId="33" borderId="0" xfId="0" applyFont="1" applyFill="1" applyBorder="1" applyAlignment="1">
      <alignment horizontal="left" vertical="center" wrapText="1" indent="1"/>
    </xf>
    <xf numFmtId="0" fontId="137" fillId="34" borderId="28" xfId="0" applyFont="1" applyFill="1" applyBorder="1" applyAlignment="1">
      <alignment horizontal="left" vertical="center" wrapText="1" indent="1"/>
    </xf>
    <xf numFmtId="0" fontId="0" fillId="0" borderId="36" xfId="0" applyBorder="1" applyAlignment="1">
      <alignment horizontal="left" vertical="center" wrapText="1" indent="1"/>
    </xf>
    <xf numFmtId="0" fontId="0" fillId="0" borderId="38" xfId="0" applyBorder="1" applyAlignment="1">
      <alignment horizontal="left" vertical="center" wrapText="1" indent="1"/>
    </xf>
    <xf numFmtId="173" fontId="112" fillId="33" borderId="123" xfId="0" applyNumberFormat="1" applyFont="1" applyFill="1" applyBorder="1" applyAlignment="1">
      <alignment horizontal="center" vertical="center"/>
    </xf>
    <xf numFmtId="0" fontId="111" fillId="33" borderId="123" xfId="0" applyFont="1" applyFill="1" applyBorder="1" applyAlignment="1">
      <alignment horizontal="center" vertical="center"/>
    </xf>
    <xf numFmtId="173" fontId="112" fillId="36" borderId="13" xfId="0" applyNumberFormat="1" applyFont="1" applyFill="1" applyBorder="1" applyAlignment="1">
      <alignment horizontal="center" vertical="center"/>
    </xf>
    <xf numFmtId="173" fontId="112" fillId="36" borderId="15" xfId="0" applyNumberFormat="1" applyFont="1" applyFill="1" applyBorder="1" applyAlignment="1">
      <alignment horizontal="center" vertical="center"/>
    </xf>
    <xf numFmtId="0" fontId="111" fillId="36" borderId="13" xfId="0" applyFont="1" applyFill="1" applyBorder="1" applyAlignment="1">
      <alignment horizontal="center" vertical="center"/>
    </xf>
    <xf numFmtId="0" fontId="111" fillId="36" borderId="15" xfId="0" applyFont="1" applyFill="1" applyBorder="1" applyAlignment="1">
      <alignment horizontal="center" vertical="center"/>
    </xf>
    <xf numFmtId="0" fontId="125" fillId="33" borderId="51" xfId="0" applyFont="1" applyFill="1" applyBorder="1" applyAlignment="1">
      <alignment horizontal="left" vertical="center" wrapText="1" indent="1"/>
    </xf>
    <xf numFmtId="0" fontId="125" fillId="33" borderId="0" xfId="0" applyFont="1" applyFill="1" applyBorder="1" applyAlignment="1">
      <alignment horizontal="left" vertical="center" wrapText="1" indent="1"/>
    </xf>
    <xf numFmtId="0" fontId="125" fillId="33" borderId="52" xfId="0" applyFont="1" applyFill="1" applyBorder="1" applyAlignment="1">
      <alignment horizontal="left" vertical="center" wrapText="1" indent="1"/>
    </xf>
    <xf numFmtId="0" fontId="143" fillId="38" borderId="50" xfId="0" applyFont="1" applyFill="1" applyBorder="1" applyAlignment="1">
      <alignment horizontal="center" vertical="center" wrapText="1"/>
    </xf>
    <xf numFmtId="0" fontId="143" fillId="38" borderId="65" xfId="0" applyFont="1" applyFill="1" applyBorder="1" applyAlignment="1">
      <alignment horizontal="center" vertical="center" wrapText="1"/>
    </xf>
    <xf numFmtId="0" fontId="143" fillId="38" borderId="66" xfId="0" applyFont="1" applyFill="1" applyBorder="1" applyAlignment="1">
      <alignment horizontal="center" vertical="center" wrapText="1"/>
    </xf>
    <xf numFmtId="0" fontId="143" fillId="38" borderId="42" xfId="0" applyFont="1" applyFill="1" applyBorder="1" applyAlignment="1">
      <alignment horizontal="center" vertical="center" wrapText="1"/>
    </xf>
    <xf numFmtId="0" fontId="143" fillId="38" borderId="115" xfId="0" applyFont="1" applyFill="1" applyBorder="1" applyAlignment="1">
      <alignment horizontal="center" vertical="center" wrapText="1"/>
    </xf>
    <xf numFmtId="0" fontId="143" fillId="38" borderId="124" xfId="0" applyFont="1" applyFill="1" applyBorder="1" applyAlignment="1">
      <alignment horizontal="center" vertical="center" wrapText="1"/>
    </xf>
    <xf numFmtId="0" fontId="143" fillId="38" borderId="93" xfId="0" applyFont="1" applyFill="1" applyBorder="1" applyAlignment="1">
      <alignment horizontal="left" vertical="center" wrapText="1" indent="1"/>
    </xf>
    <xf numFmtId="0" fontId="143" fillId="38" borderId="94" xfId="0" applyFont="1" applyFill="1" applyBorder="1" applyAlignment="1">
      <alignment horizontal="left" vertical="center" wrapText="1" indent="1"/>
    </xf>
    <xf numFmtId="0" fontId="143" fillId="38" borderId="95" xfId="0" applyFont="1" applyFill="1" applyBorder="1" applyAlignment="1">
      <alignment horizontal="left" vertical="center" wrapText="1" indent="1"/>
    </xf>
    <xf numFmtId="0" fontId="143" fillId="38" borderId="104" xfId="0" applyFont="1" applyFill="1" applyBorder="1" applyAlignment="1">
      <alignment horizontal="left" vertical="center" wrapText="1" indent="1"/>
    </xf>
    <xf numFmtId="0" fontId="143" fillId="38" borderId="99" xfId="0" applyFont="1" applyFill="1" applyBorder="1" applyAlignment="1">
      <alignment horizontal="left" vertical="center" wrapText="1" indent="1"/>
    </xf>
    <xf numFmtId="0" fontId="143" fillId="38" borderId="100" xfId="0" applyFont="1" applyFill="1" applyBorder="1" applyAlignment="1">
      <alignment horizontal="left" vertical="center" wrapText="1" indent="1"/>
    </xf>
    <xf numFmtId="0" fontId="125" fillId="33" borderId="105" xfId="0" applyFont="1" applyFill="1" applyBorder="1" applyAlignment="1">
      <alignment horizontal="left" vertical="center" wrapText="1" indent="1"/>
    </xf>
    <xf numFmtId="0" fontId="125" fillId="33" borderId="106" xfId="0" applyFont="1" applyFill="1" applyBorder="1" applyAlignment="1">
      <alignment horizontal="left" vertical="center" wrapText="1" indent="1"/>
    </xf>
    <xf numFmtId="0" fontId="125" fillId="33" borderId="54" xfId="0" applyFont="1" applyFill="1" applyBorder="1" applyAlignment="1">
      <alignment horizontal="left" vertical="center" wrapText="1" indent="1"/>
    </xf>
    <xf numFmtId="0" fontId="143" fillId="38" borderId="51" xfId="0" applyFont="1" applyFill="1" applyBorder="1" applyAlignment="1">
      <alignment horizontal="left" vertical="center" wrapText="1" indent="1"/>
    </xf>
    <xf numFmtId="0" fontId="143" fillId="38" borderId="0" xfId="0" applyFont="1" applyFill="1" applyBorder="1" applyAlignment="1">
      <alignment horizontal="left" vertical="center" wrapText="1" indent="1"/>
    </xf>
    <xf numFmtId="0" fontId="143" fillId="38" borderId="52" xfId="0" applyFont="1" applyFill="1" applyBorder="1" applyAlignment="1">
      <alignment horizontal="left" vertical="center" wrapText="1" indent="1"/>
    </xf>
    <xf numFmtId="0" fontId="125" fillId="33" borderId="46" xfId="0" applyFont="1" applyFill="1" applyBorder="1" applyAlignment="1">
      <alignment horizontal="left" vertical="center" wrapText="1" indent="1"/>
    </xf>
    <xf numFmtId="0" fontId="125" fillId="33" borderId="111" xfId="0" applyFont="1" applyFill="1" applyBorder="1" applyAlignment="1">
      <alignment horizontal="left" vertical="center" wrapText="1" indent="1"/>
    </xf>
    <xf numFmtId="0" fontId="125" fillId="33" borderId="125" xfId="0" applyFont="1" applyFill="1" applyBorder="1" applyAlignment="1">
      <alignment horizontal="left" vertical="center" wrapText="1" indent="1"/>
    </xf>
    <xf numFmtId="0" fontId="125" fillId="33" borderId="45" xfId="0" applyFont="1" applyFill="1" applyBorder="1" applyAlignment="1">
      <alignment horizontal="left" vertical="center" wrapText="1" indent="1"/>
    </xf>
    <xf numFmtId="0" fontId="125" fillId="33" borderId="112" xfId="0" applyFont="1" applyFill="1" applyBorder="1" applyAlignment="1">
      <alignment horizontal="left" vertical="center" wrapText="1" indent="1"/>
    </xf>
    <xf numFmtId="0" fontId="125" fillId="33" borderId="126" xfId="0" applyFont="1" applyFill="1" applyBorder="1" applyAlignment="1">
      <alignment horizontal="left" vertical="center" wrapText="1" indent="1"/>
    </xf>
    <xf numFmtId="0" fontId="137" fillId="34" borderId="57" xfId="0" applyFont="1" applyFill="1" applyBorder="1" applyAlignment="1">
      <alignment horizontal="left" vertical="center" wrapText="1" indent="1"/>
    </xf>
    <xf numFmtId="0" fontId="137" fillId="34" borderId="76" xfId="0" applyFont="1" applyFill="1" applyBorder="1" applyAlignment="1">
      <alignment horizontal="left" vertical="center" wrapText="1" indent="1"/>
    </xf>
    <xf numFmtId="0" fontId="137" fillId="34" borderId="53" xfId="0" applyFont="1" applyFill="1" applyBorder="1" applyAlignment="1">
      <alignment horizontal="left" vertical="center" wrapText="1" indent="1"/>
    </xf>
    <xf numFmtId="0" fontId="137" fillId="34" borderId="105" xfId="0" applyFont="1" applyFill="1" applyBorder="1" applyAlignment="1">
      <alignment horizontal="left" vertical="center" wrapText="1" indent="1"/>
    </xf>
    <xf numFmtId="0" fontId="137" fillId="34" borderId="106" xfId="0" applyFont="1" applyFill="1" applyBorder="1" applyAlignment="1">
      <alignment horizontal="left" vertical="center" wrapText="1" indent="1"/>
    </xf>
    <xf numFmtId="0" fontId="137" fillId="34" borderId="54" xfId="0" applyFont="1" applyFill="1" applyBorder="1" applyAlignment="1">
      <alignment horizontal="left" vertical="center" wrapText="1" indent="1"/>
    </xf>
    <xf numFmtId="0" fontId="143" fillId="38" borderId="45" xfId="0" applyFont="1" applyFill="1" applyBorder="1" applyAlignment="1">
      <alignment horizontal="left" vertical="center" wrapText="1" indent="1"/>
    </xf>
    <xf numFmtId="0" fontId="143" fillId="38" borderId="112" xfId="0" applyFont="1" applyFill="1" applyBorder="1" applyAlignment="1">
      <alignment horizontal="left" vertical="center" wrapText="1" indent="1"/>
    </xf>
    <xf numFmtId="0" fontId="143" fillId="38" borderId="126" xfId="0" applyFont="1" applyFill="1" applyBorder="1" applyAlignment="1">
      <alignment horizontal="left" vertical="center" wrapText="1" indent="1"/>
    </xf>
    <xf numFmtId="0" fontId="143" fillId="38" borderId="50" xfId="0" applyFont="1" applyFill="1" applyBorder="1" applyAlignment="1">
      <alignment horizontal="left" vertical="center" wrapText="1" indent="1"/>
    </xf>
    <xf numFmtId="0" fontId="143" fillId="38" borderId="65" xfId="0" applyFont="1" applyFill="1" applyBorder="1" applyAlignment="1">
      <alignment horizontal="left" vertical="center" wrapText="1" indent="1"/>
    </xf>
    <xf numFmtId="0" fontId="143" fillId="38" borderId="66" xfId="0" applyFont="1" applyFill="1" applyBorder="1" applyAlignment="1">
      <alignment horizontal="left" vertical="center" wrapText="1" indent="1"/>
    </xf>
    <xf numFmtId="173" fontId="109" fillId="33" borderId="0" xfId="0" applyNumberFormat="1" applyFont="1" applyFill="1" applyAlignment="1">
      <alignment horizontal="center" vertical="center" wrapText="1"/>
    </xf>
    <xf numFmtId="173" fontId="112" fillId="33" borderId="13" xfId="0" applyNumberFormat="1" applyFont="1" applyFill="1" applyBorder="1" applyAlignment="1">
      <alignment horizontal="center" vertical="center"/>
    </xf>
    <xf numFmtId="0" fontId="111" fillId="33" borderId="13" xfId="0" applyFont="1" applyFill="1" applyBorder="1" applyAlignment="1">
      <alignment horizontal="center" vertical="center"/>
    </xf>
    <xf numFmtId="0" fontId="143" fillId="38" borderId="57" xfId="0" applyFont="1" applyFill="1" applyBorder="1" applyAlignment="1">
      <alignment horizontal="left" vertical="center" wrapText="1" indent="1"/>
    </xf>
    <xf numFmtId="0" fontId="143" fillId="38" borderId="76" xfId="0" applyFont="1" applyFill="1" applyBorder="1" applyAlignment="1">
      <alignment horizontal="left" vertical="center" wrapText="1" indent="1"/>
    </xf>
    <xf numFmtId="0" fontId="143" fillId="38" borderId="53" xfId="0" applyFont="1" applyFill="1" applyBorder="1" applyAlignment="1">
      <alignment horizontal="left" vertical="center" wrapText="1" indent="1"/>
    </xf>
    <xf numFmtId="173" fontId="112" fillId="36" borderId="12" xfId="0" applyNumberFormat="1" applyFont="1" applyFill="1" applyBorder="1" applyAlignment="1">
      <alignment horizontal="center" vertical="center"/>
    </xf>
    <xf numFmtId="0" fontId="111" fillId="36" borderId="12" xfId="0" applyFont="1" applyFill="1" applyBorder="1" applyAlignment="1">
      <alignment horizontal="center" vertical="center"/>
    </xf>
    <xf numFmtId="0" fontId="125" fillId="33" borderId="93" xfId="0" applyFont="1" applyFill="1" applyBorder="1" applyAlignment="1">
      <alignment horizontal="left" vertical="center" wrapText="1" indent="1"/>
    </xf>
    <xf numFmtId="0" fontId="125" fillId="33" borderId="94" xfId="0" applyFont="1" applyFill="1" applyBorder="1" applyAlignment="1">
      <alignment horizontal="left" vertical="center" wrapText="1" indent="1"/>
    </xf>
    <xf numFmtId="0" fontId="125" fillId="33" borderId="95" xfId="0" applyFont="1" applyFill="1" applyBorder="1" applyAlignment="1">
      <alignment horizontal="left" vertical="center" wrapText="1" indent="1"/>
    </xf>
    <xf numFmtId="173" fontId="114" fillId="33" borderId="123" xfId="0" applyNumberFormat="1" applyFont="1" applyFill="1" applyBorder="1" applyAlignment="1">
      <alignment horizontal="center" vertical="center"/>
    </xf>
    <xf numFmtId="173" fontId="114" fillId="33" borderId="12" xfId="0" applyNumberFormat="1" applyFont="1" applyFill="1" applyBorder="1" applyAlignment="1">
      <alignment horizontal="center" vertical="center"/>
    </xf>
    <xf numFmtId="173" fontId="114" fillId="33" borderId="11" xfId="0" applyNumberFormat="1" applyFont="1" applyFill="1" applyBorder="1" applyAlignment="1">
      <alignment horizontal="center" vertical="center"/>
    </xf>
    <xf numFmtId="173" fontId="112" fillId="36" borderId="37" xfId="0" applyNumberFormat="1" applyFont="1" applyFill="1" applyBorder="1" applyAlignment="1">
      <alignment horizontal="center" vertical="center"/>
    </xf>
    <xf numFmtId="173" fontId="112" fillId="36" borderId="16" xfId="0" applyNumberFormat="1" applyFont="1" applyFill="1" applyBorder="1" applyAlignment="1">
      <alignment horizontal="center" vertical="center"/>
    </xf>
    <xf numFmtId="0" fontId="111" fillId="36" borderId="37" xfId="0" applyFont="1" applyFill="1" applyBorder="1" applyAlignment="1">
      <alignment horizontal="center" vertical="center"/>
    </xf>
    <xf numFmtId="0" fontId="111" fillId="36" borderId="16" xfId="0" applyFont="1" applyFill="1" applyBorder="1" applyAlignment="1">
      <alignment horizontal="center" vertical="center"/>
    </xf>
    <xf numFmtId="0" fontId="143" fillId="38" borderId="63" xfId="0" applyFont="1" applyFill="1" applyBorder="1" applyAlignment="1">
      <alignment horizontal="left" vertical="center" wrapText="1" indent="1"/>
    </xf>
    <xf numFmtId="0" fontId="143" fillId="38" borderId="88" xfId="0" applyFont="1" applyFill="1" applyBorder="1" applyAlignment="1">
      <alignment horizontal="left" vertical="center" wrapText="1" indent="1"/>
    </xf>
    <xf numFmtId="0" fontId="143" fillId="38" borderId="82" xfId="0" applyFont="1" applyFill="1" applyBorder="1" applyAlignment="1">
      <alignment horizontal="left" vertical="center" wrapText="1" indent="1"/>
    </xf>
    <xf numFmtId="0" fontId="143" fillId="38" borderId="46" xfId="0" applyFont="1" applyFill="1" applyBorder="1" applyAlignment="1">
      <alignment horizontal="left" vertical="center" wrapText="1" indent="1"/>
    </xf>
    <xf numFmtId="0" fontId="143" fillId="38" borderId="111" xfId="0" applyFont="1" applyFill="1" applyBorder="1" applyAlignment="1">
      <alignment horizontal="left" vertical="center" wrapText="1" indent="1"/>
    </xf>
    <xf numFmtId="0" fontId="143" fillId="38" borderId="125" xfId="0" applyFont="1" applyFill="1" applyBorder="1" applyAlignment="1">
      <alignment horizontal="left" vertical="center" wrapText="1" indent="1"/>
    </xf>
    <xf numFmtId="0" fontId="111" fillId="36" borderId="123" xfId="0" applyFont="1" applyFill="1" applyBorder="1" applyAlignment="1">
      <alignment horizontal="center" vertical="center"/>
    </xf>
    <xf numFmtId="173" fontId="114" fillId="36" borderId="13" xfId="0" applyNumberFormat="1" applyFont="1" applyFill="1" applyBorder="1" applyAlignment="1">
      <alignment horizontal="center" vertical="center"/>
    </xf>
    <xf numFmtId="173" fontId="114" fillId="36" borderId="16" xfId="0" applyNumberFormat="1" applyFont="1" applyFill="1" applyBorder="1" applyAlignment="1">
      <alignment horizontal="center" vertical="center"/>
    </xf>
    <xf numFmtId="173" fontId="112" fillId="33" borderId="15" xfId="0" applyNumberFormat="1" applyFont="1" applyFill="1" applyBorder="1" applyAlignment="1">
      <alignment horizontal="center" vertical="center"/>
    </xf>
    <xf numFmtId="0" fontId="111" fillId="33" borderId="15" xfId="0" applyFont="1" applyFill="1" applyBorder="1" applyAlignment="1">
      <alignment horizontal="center" vertical="center"/>
    </xf>
    <xf numFmtId="173" fontId="112" fillId="36" borderId="123" xfId="0" applyNumberFormat="1" applyFont="1" applyFill="1" applyBorder="1" applyAlignment="1">
      <alignment horizontal="center" vertical="center"/>
    </xf>
    <xf numFmtId="173" fontId="133" fillId="8" borderId="28" xfId="0" applyNumberFormat="1" applyFont="1" applyFill="1" applyBorder="1" applyAlignment="1">
      <alignment horizontal="center" vertical="center"/>
    </xf>
    <xf numFmtId="173" fontId="133" fillId="8" borderId="36" xfId="0" applyNumberFormat="1" applyFont="1" applyFill="1" applyBorder="1" applyAlignment="1">
      <alignment horizontal="center" vertical="center"/>
    </xf>
    <xf numFmtId="0" fontId="125" fillId="33" borderId="127" xfId="0" applyNumberFormat="1" applyFont="1" applyFill="1" applyBorder="1" applyAlignment="1">
      <alignment horizontal="center" vertical="center" wrapText="1"/>
    </xf>
    <xf numFmtId="0" fontId="125" fillId="33" borderId="128" xfId="0" applyNumberFormat="1" applyFont="1" applyFill="1" applyBorder="1" applyAlignment="1">
      <alignment horizontal="center" vertical="center" wrapText="1"/>
    </xf>
    <xf numFmtId="0" fontId="125" fillId="33" borderId="83" xfId="0" applyNumberFormat="1" applyFont="1" applyFill="1" applyBorder="1" applyAlignment="1">
      <alignment horizontal="center" vertical="center" wrapText="1"/>
    </xf>
    <xf numFmtId="0" fontId="125" fillId="33" borderId="79" xfId="0" applyNumberFormat="1" applyFont="1" applyFill="1" applyBorder="1" applyAlignment="1">
      <alignment horizontal="center" vertical="center" wrapText="1"/>
    </xf>
    <xf numFmtId="0" fontId="125" fillId="33" borderId="129" xfId="0" applyNumberFormat="1" applyFont="1" applyFill="1" applyBorder="1" applyAlignment="1">
      <alignment horizontal="center" vertical="center" wrapText="1"/>
    </xf>
    <xf numFmtId="0" fontId="125" fillId="33" borderId="130" xfId="0" applyNumberFormat="1" applyFont="1" applyFill="1" applyBorder="1" applyAlignment="1">
      <alignment horizontal="center" vertical="center" wrapText="1"/>
    </xf>
    <xf numFmtId="0" fontId="137" fillId="34" borderId="36" xfId="0" applyFont="1" applyFill="1" applyBorder="1" applyAlignment="1">
      <alignment horizontal="left" vertical="center" wrapText="1" indent="1"/>
    </xf>
    <xf numFmtId="0" fontId="137" fillId="34" borderId="38" xfId="0" applyFont="1" applyFill="1" applyBorder="1" applyAlignment="1">
      <alignment horizontal="left" vertical="center" wrapText="1" indent="1"/>
    </xf>
    <xf numFmtId="0" fontId="130" fillId="38" borderId="21" xfId="0" applyFont="1" applyFill="1" applyBorder="1" applyAlignment="1">
      <alignment horizontal="center" vertical="center" wrapText="1"/>
    </xf>
    <xf numFmtId="0" fontId="130" fillId="38" borderId="30" xfId="0" applyFont="1" applyFill="1" applyBorder="1" applyAlignment="1">
      <alignment horizontal="center" vertical="center" wrapText="1"/>
    </xf>
    <xf numFmtId="0" fontId="125" fillId="33" borderId="74" xfId="0" applyNumberFormat="1" applyFont="1" applyFill="1" applyBorder="1" applyAlignment="1">
      <alignment horizontal="center" vertical="center" wrapText="1"/>
    </xf>
    <xf numFmtId="0" fontId="125" fillId="33" borderId="72" xfId="0" applyNumberFormat="1" applyFont="1" applyFill="1" applyBorder="1" applyAlignment="1">
      <alignment horizontal="center" vertical="center" wrapText="1"/>
    </xf>
    <xf numFmtId="0" fontId="130" fillId="33" borderId="130" xfId="0" applyNumberFormat="1" applyFont="1" applyFill="1" applyBorder="1" applyAlignment="1">
      <alignment horizontal="center" vertical="center" wrapText="1"/>
    </xf>
    <xf numFmtId="0" fontId="130" fillId="33" borderId="131" xfId="0" applyNumberFormat="1" applyFont="1" applyFill="1" applyBorder="1" applyAlignment="1">
      <alignment horizontal="center" vertical="center" wrapText="1"/>
    </xf>
    <xf numFmtId="0" fontId="130" fillId="33" borderId="127" xfId="0" applyNumberFormat="1" applyFont="1" applyFill="1" applyBorder="1" applyAlignment="1">
      <alignment horizontal="center" vertical="center" wrapText="1"/>
    </xf>
    <xf numFmtId="0" fontId="130" fillId="33" borderId="132" xfId="0" applyNumberFormat="1" applyFont="1" applyFill="1" applyBorder="1" applyAlignment="1">
      <alignment horizontal="center" vertical="center" wrapText="1"/>
    </xf>
    <xf numFmtId="0" fontId="130" fillId="33" borderId="128" xfId="0" applyNumberFormat="1" applyFont="1" applyFill="1" applyBorder="1" applyAlignment="1">
      <alignment horizontal="center" vertical="center" wrapText="1"/>
    </xf>
    <xf numFmtId="0" fontId="130" fillId="33" borderId="133" xfId="0" applyNumberFormat="1" applyFont="1" applyFill="1" applyBorder="1" applyAlignment="1">
      <alignment horizontal="center" vertical="center" wrapText="1"/>
    </xf>
    <xf numFmtId="0" fontId="125" fillId="33" borderId="134" xfId="0" applyNumberFormat="1" applyFont="1" applyFill="1" applyBorder="1" applyAlignment="1">
      <alignment horizontal="center" vertical="center" wrapText="1"/>
    </xf>
    <xf numFmtId="0" fontId="125" fillId="33" borderId="75" xfId="0" applyNumberFormat="1" applyFont="1" applyFill="1" applyBorder="1" applyAlignment="1">
      <alignment horizontal="center" vertical="center" wrapText="1"/>
    </xf>
    <xf numFmtId="0" fontId="144" fillId="33" borderId="20" xfId="0" applyNumberFormat="1" applyFont="1" applyFill="1" applyBorder="1" applyAlignment="1">
      <alignment horizontal="center" vertical="center" wrapText="1"/>
    </xf>
    <xf numFmtId="0" fontId="145" fillId="33" borderId="20" xfId="0" applyFont="1" applyFill="1" applyBorder="1" applyAlignment="1">
      <alignment horizontal="center" vertical="center" wrapText="1"/>
    </xf>
    <xf numFmtId="0" fontId="145" fillId="33" borderId="21" xfId="0" applyFont="1" applyFill="1" applyBorder="1" applyAlignment="1">
      <alignment horizontal="center" vertical="center" wrapText="1"/>
    </xf>
    <xf numFmtId="173" fontId="112" fillId="33" borderId="121" xfId="0" applyNumberFormat="1" applyFont="1" applyFill="1" applyBorder="1" applyAlignment="1">
      <alignment horizontal="center" vertical="center"/>
    </xf>
    <xf numFmtId="173" fontId="112" fillId="33" borderId="77" xfId="0" applyNumberFormat="1" applyFont="1" applyFill="1" applyBorder="1" applyAlignment="1">
      <alignment horizontal="center" vertical="center"/>
    </xf>
    <xf numFmtId="173" fontId="112" fillId="33" borderId="135" xfId="0" applyNumberFormat="1" applyFont="1" applyFill="1" applyBorder="1" applyAlignment="1">
      <alignment horizontal="center" vertical="center"/>
    </xf>
    <xf numFmtId="0" fontId="144" fillId="33" borderId="21" xfId="0" applyNumberFormat="1" applyFont="1" applyFill="1" applyBorder="1" applyAlignment="1">
      <alignment horizontal="center" vertical="center" wrapText="1"/>
    </xf>
    <xf numFmtId="174" fontId="121" fillId="33" borderId="0" xfId="0" applyNumberFormat="1" applyFont="1" applyFill="1" applyAlignment="1">
      <alignment horizontal="center" vertical="center"/>
    </xf>
    <xf numFmtId="173" fontId="112" fillId="33" borderId="134" xfId="0" applyNumberFormat="1" applyFont="1" applyFill="1" applyBorder="1" applyAlignment="1">
      <alignment horizontal="center" vertical="center"/>
    </xf>
    <xf numFmtId="173" fontId="112" fillId="33" borderId="74" xfId="0" applyNumberFormat="1" applyFont="1" applyFill="1" applyBorder="1" applyAlignment="1">
      <alignment horizontal="center" vertical="center"/>
    </xf>
    <xf numFmtId="173" fontId="112" fillId="33" borderId="89" xfId="0" applyNumberFormat="1" applyFont="1" applyFill="1" applyBorder="1" applyAlignment="1">
      <alignment horizontal="center" vertical="center"/>
    </xf>
    <xf numFmtId="0" fontId="144" fillId="33" borderId="35" xfId="0" applyNumberFormat="1" applyFont="1" applyFill="1" applyBorder="1" applyAlignment="1">
      <alignment horizontal="center" vertical="center" wrapText="1"/>
    </xf>
    <xf numFmtId="0" fontId="144" fillId="33" borderId="33" xfId="0" applyNumberFormat="1" applyFont="1" applyFill="1" applyBorder="1" applyAlignment="1">
      <alignment horizontal="center" vertical="center" wrapText="1"/>
    </xf>
    <xf numFmtId="0" fontId="145" fillId="33" borderId="30" xfId="0" applyFont="1" applyFill="1" applyBorder="1" applyAlignment="1">
      <alignment horizontal="center" vertical="center" wrapText="1"/>
    </xf>
    <xf numFmtId="0" fontId="144" fillId="33" borderId="30" xfId="0" applyNumberFormat="1" applyFont="1" applyFill="1" applyBorder="1" applyAlignment="1">
      <alignment horizontal="center" vertical="center" wrapText="1"/>
    </xf>
    <xf numFmtId="0" fontId="144" fillId="33" borderId="31" xfId="0" applyNumberFormat="1" applyFont="1" applyFill="1" applyBorder="1" applyAlignment="1">
      <alignment horizontal="center" vertical="center" wrapText="1"/>
    </xf>
    <xf numFmtId="0" fontId="145" fillId="33" borderId="51" xfId="0" applyFont="1" applyFill="1" applyBorder="1" applyAlignment="1">
      <alignment horizontal="center" vertical="center" wrapText="1"/>
    </xf>
    <xf numFmtId="0" fontId="145" fillId="33" borderId="0" xfId="0" applyFont="1" applyFill="1" applyBorder="1" applyAlignment="1">
      <alignment horizontal="center" vertical="center" wrapText="1"/>
    </xf>
    <xf numFmtId="0" fontId="145" fillId="33" borderId="52" xfId="0" applyFont="1" applyFill="1" applyBorder="1" applyAlignment="1">
      <alignment horizontal="center" vertical="center" wrapText="1"/>
    </xf>
    <xf numFmtId="173" fontId="112" fillId="33" borderId="49" xfId="0" applyNumberFormat="1" applyFont="1" applyFill="1" applyBorder="1" applyAlignment="1">
      <alignment horizontal="center" vertical="center"/>
    </xf>
    <xf numFmtId="173" fontId="112" fillId="33" borderId="122" xfId="0" applyNumberFormat="1" applyFont="1" applyFill="1" applyBorder="1" applyAlignment="1">
      <alignment horizontal="center" vertical="center"/>
    </xf>
    <xf numFmtId="173" fontId="112" fillId="33" borderId="47" xfId="0" applyNumberFormat="1" applyFont="1" applyFill="1" applyBorder="1" applyAlignment="1">
      <alignment horizontal="center" vertical="center"/>
    </xf>
    <xf numFmtId="174" fontId="109" fillId="33" borderId="0" xfId="0" applyNumberFormat="1" applyFont="1" applyFill="1" applyAlignment="1">
      <alignment horizontal="center" vertical="center"/>
    </xf>
    <xf numFmtId="173" fontId="109" fillId="33" borderId="0" xfId="0" applyNumberFormat="1" applyFont="1" applyFill="1" applyAlignment="1">
      <alignment horizontal="center" vertical="center"/>
    </xf>
    <xf numFmtId="173" fontId="121" fillId="33" borderId="0" xfId="0" applyNumberFormat="1" applyFont="1" applyFill="1" applyAlignment="1">
      <alignment horizontal="center" vertical="center" wrapText="1"/>
    </xf>
    <xf numFmtId="173" fontId="142" fillId="6" borderId="57" xfId="0" applyNumberFormat="1" applyFont="1" applyFill="1" applyBorder="1" applyAlignment="1">
      <alignment horizontal="center" vertical="center" wrapText="1"/>
    </xf>
    <xf numFmtId="173" fontId="142" fillId="6" borderId="76" xfId="0" applyNumberFormat="1" applyFont="1" applyFill="1" applyBorder="1" applyAlignment="1">
      <alignment horizontal="center" vertical="center" wrapText="1"/>
    </xf>
    <xf numFmtId="173" fontId="142" fillId="6" borderId="51" xfId="0" applyNumberFormat="1" applyFont="1" applyFill="1" applyBorder="1" applyAlignment="1">
      <alignment horizontal="center" vertical="center" wrapText="1"/>
    </xf>
    <xf numFmtId="173" fontId="142" fillId="6" borderId="0" xfId="0" applyNumberFormat="1" applyFont="1" applyFill="1" applyBorder="1" applyAlignment="1">
      <alignment horizontal="center" vertical="center" wrapText="1"/>
    </xf>
    <xf numFmtId="0" fontId="111" fillId="6" borderId="12" xfId="0" applyFont="1" applyFill="1" applyBorder="1" applyAlignment="1">
      <alignment horizontal="center" vertical="center" wrapText="1"/>
    </xf>
    <xf numFmtId="173" fontId="112" fillId="33" borderId="51" xfId="0" applyNumberFormat="1" applyFont="1" applyFill="1" applyBorder="1" applyAlignment="1">
      <alignment horizontal="center" vertical="center"/>
    </xf>
    <xf numFmtId="173" fontId="112" fillId="33" borderId="0" xfId="0" applyNumberFormat="1" applyFont="1" applyFill="1" applyBorder="1" applyAlignment="1">
      <alignment horizontal="center" vertical="center"/>
    </xf>
    <xf numFmtId="173" fontId="112" fillId="33" borderId="45" xfId="0" applyNumberFormat="1" applyFont="1" applyFill="1" applyBorder="1" applyAlignment="1">
      <alignment horizontal="center" vertical="center"/>
    </xf>
    <xf numFmtId="173" fontId="112" fillId="33" borderId="112" xfId="0" applyNumberFormat="1" applyFont="1" applyFill="1" applyBorder="1" applyAlignment="1">
      <alignment horizontal="center" vertical="center"/>
    </xf>
    <xf numFmtId="174" fontId="124" fillId="33" borderId="0" xfId="0" applyNumberFormat="1" applyFont="1" applyFill="1" applyAlignment="1">
      <alignment horizontal="center" vertical="center"/>
    </xf>
    <xf numFmtId="0" fontId="103" fillId="33" borderId="21" xfId="0" applyFont="1" applyFill="1" applyBorder="1" applyAlignment="1">
      <alignment horizontal="center" vertical="center"/>
    </xf>
    <xf numFmtId="0" fontId="103" fillId="33" borderId="23" xfId="0" applyFont="1" applyFill="1" applyBorder="1" applyAlignment="1">
      <alignment horizontal="center" vertical="center"/>
    </xf>
    <xf numFmtId="0" fontId="103" fillId="33" borderId="111" xfId="0" applyFont="1" applyFill="1" applyBorder="1" applyAlignment="1">
      <alignment horizontal="center" vertical="center"/>
    </xf>
    <xf numFmtId="0" fontId="103" fillId="33" borderId="24" xfId="0" applyFont="1" applyFill="1" applyBorder="1" applyAlignment="1">
      <alignment horizontal="center" vertical="center"/>
    </xf>
    <xf numFmtId="0" fontId="103" fillId="33" borderId="25" xfId="0" applyFont="1" applyFill="1" applyBorder="1" applyAlignment="1">
      <alignment horizontal="center" vertical="center"/>
    </xf>
    <xf numFmtId="0" fontId="103" fillId="33" borderId="112" xfId="0" applyFont="1" applyFill="1" applyBorder="1" applyAlignment="1">
      <alignment horizontal="center" vertical="center"/>
    </xf>
    <xf numFmtId="0" fontId="103" fillId="33" borderId="26" xfId="0" applyFont="1" applyFill="1" applyBorder="1" applyAlignment="1">
      <alignment horizontal="center" vertical="center"/>
    </xf>
    <xf numFmtId="0" fontId="125" fillId="33" borderId="41" xfId="0" applyNumberFormat="1" applyFont="1" applyFill="1" applyBorder="1" applyAlignment="1">
      <alignment horizontal="center" vertical="center" wrapText="1"/>
    </xf>
    <xf numFmtId="0" fontId="125" fillId="33" borderId="77" xfId="0" applyNumberFormat="1" applyFont="1" applyFill="1" applyBorder="1" applyAlignment="1">
      <alignment horizontal="center" vertical="center" wrapText="1"/>
    </xf>
    <xf numFmtId="0" fontId="130" fillId="33" borderId="41" xfId="0" applyNumberFormat="1" applyFont="1" applyFill="1" applyBorder="1" applyAlignment="1">
      <alignment horizontal="center" vertical="center" wrapText="1"/>
    </xf>
    <xf numFmtId="0" fontId="130" fillId="33" borderId="47" xfId="0" applyNumberFormat="1" applyFont="1" applyFill="1" applyBorder="1" applyAlignment="1">
      <alignment horizontal="center" vertical="center" wrapText="1"/>
    </xf>
    <xf numFmtId="0" fontId="20" fillId="38" borderId="50" xfId="0" applyFont="1" applyFill="1" applyBorder="1" applyAlignment="1">
      <alignment horizontal="left" vertical="center" wrapText="1" indent="1"/>
    </xf>
    <xf numFmtId="0" fontId="20" fillId="38" borderId="65" xfId="0" applyFont="1" applyFill="1" applyBorder="1" applyAlignment="1">
      <alignment horizontal="left" vertical="center" wrapText="1" indent="1"/>
    </xf>
    <xf numFmtId="0" fontId="20" fillId="38" borderId="66" xfId="0" applyFont="1" applyFill="1" applyBorder="1" applyAlignment="1">
      <alignment horizontal="left" vertical="center" wrapText="1" indent="1"/>
    </xf>
    <xf numFmtId="0" fontId="124" fillId="33" borderId="0" xfId="0" applyFont="1" applyFill="1" applyBorder="1" applyAlignment="1">
      <alignment horizontal="center" vertical="center"/>
    </xf>
    <xf numFmtId="173" fontId="146" fillId="34" borderId="28" xfId="0" applyNumberFormat="1" applyFont="1" applyFill="1" applyBorder="1" applyAlignment="1">
      <alignment horizontal="center" vertical="center" wrapText="1"/>
    </xf>
    <xf numFmtId="173" fontId="146" fillId="34" borderId="38" xfId="0" applyNumberFormat="1" applyFont="1" applyFill="1" applyBorder="1" applyAlignment="1">
      <alignment horizontal="center" vertical="center" wrapText="1"/>
    </xf>
    <xf numFmtId="0" fontId="20" fillId="38" borderId="42" xfId="0" applyFont="1" applyFill="1" applyBorder="1" applyAlignment="1">
      <alignment horizontal="center" vertical="center" wrapText="1"/>
    </xf>
    <xf numFmtId="0" fontId="20" fillId="38" borderId="115" xfId="0" applyFont="1" applyFill="1" applyBorder="1" applyAlignment="1">
      <alignment horizontal="center" vertical="center" wrapText="1"/>
    </xf>
    <xf numFmtId="0" fontId="20" fillId="38" borderId="124" xfId="0" applyFont="1" applyFill="1" applyBorder="1" applyAlignment="1">
      <alignment horizontal="center" vertical="center" wrapText="1"/>
    </xf>
    <xf numFmtId="0" fontId="20" fillId="38" borderId="57" xfId="0" applyFont="1" applyFill="1" applyBorder="1" applyAlignment="1">
      <alignment horizontal="left" vertical="center" wrapText="1" indent="1"/>
    </xf>
    <xf numFmtId="0" fontId="20" fillId="38" borderId="53" xfId="0" applyFont="1" applyFill="1" applyBorder="1" applyAlignment="1">
      <alignment horizontal="left" vertical="center" wrapText="1" indent="1"/>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20" fillId="38" borderId="28" xfId="0" applyFont="1" applyFill="1" applyBorder="1" applyAlignment="1">
      <alignment horizontal="center" vertical="center" wrapText="1"/>
    </xf>
    <xf numFmtId="0" fontId="20" fillId="38" borderId="36" xfId="0" applyFont="1" applyFill="1" applyBorder="1" applyAlignment="1">
      <alignment horizontal="center" vertical="center" wrapText="1"/>
    </xf>
    <xf numFmtId="0" fontId="20" fillId="38" borderId="38" xfId="0" applyFont="1" applyFill="1" applyBorder="1" applyAlignment="1">
      <alignment horizontal="center" vertical="center" wrapText="1"/>
    </xf>
    <xf numFmtId="0" fontId="0" fillId="33" borderId="26" xfId="0" applyFill="1" applyBorder="1" applyAlignment="1">
      <alignment horizontal="center" vertical="center"/>
    </xf>
    <xf numFmtId="0" fontId="0" fillId="33" borderId="136" xfId="0" applyFill="1" applyBorder="1" applyAlignment="1">
      <alignment horizontal="center" vertical="center"/>
    </xf>
    <xf numFmtId="0" fontId="20" fillId="38" borderId="137" xfId="0" applyFont="1" applyFill="1" applyBorder="1" applyAlignment="1">
      <alignment horizontal="center" vertical="center" wrapText="1"/>
    </xf>
    <xf numFmtId="0" fontId="20" fillId="38" borderId="67" xfId="0" applyFont="1" applyFill="1" applyBorder="1" applyAlignment="1">
      <alignment horizontal="left" vertical="center" wrapText="1" indent="1"/>
    </xf>
    <xf numFmtId="0" fontId="20" fillId="39" borderId="28" xfId="0" applyFont="1" applyFill="1" applyBorder="1" applyAlignment="1">
      <alignment horizontal="left" vertical="center" indent="1"/>
    </xf>
    <xf numFmtId="0" fontId="20" fillId="39" borderId="137" xfId="0" applyFont="1" applyFill="1" applyBorder="1" applyAlignment="1">
      <alignment horizontal="left" vertical="center" indent="1"/>
    </xf>
    <xf numFmtId="0" fontId="21" fillId="38" borderId="105" xfId="0" applyFont="1" applyFill="1" applyBorder="1" applyAlignment="1">
      <alignment horizontal="left" vertical="center" indent="1"/>
    </xf>
    <xf numFmtId="0" fontId="21" fillId="38" borderId="106" xfId="0" applyFont="1" applyFill="1" applyBorder="1" applyAlignment="1">
      <alignment horizontal="left" vertical="center" indent="1"/>
    </xf>
    <xf numFmtId="0" fontId="21" fillId="38" borderId="54" xfId="0" applyFont="1" applyFill="1" applyBorder="1" applyAlignment="1">
      <alignment horizontal="left" vertical="center" indent="1"/>
    </xf>
    <xf numFmtId="0" fontId="20" fillId="38" borderId="51" xfId="0" applyFont="1" applyFill="1" applyBorder="1" applyAlignment="1">
      <alignment horizontal="left" vertical="center" wrapText="1" indent="1"/>
    </xf>
    <xf numFmtId="0" fontId="20" fillId="38" borderId="136" xfId="0" applyFont="1" applyFill="1" applyBorder="1" applyAlignment="1">
      <alignment horizontal="left" vertical="center" wrapText="1" indent="1"/>
    </xf>
    <xf numFmtId="173" fontId="8" fillId="33" borderId="50" xfId="0" applyNumberFormat="1" applyFont="1" applyFill="1" applyBorder="1" applyAlignment="1">
      <alignment horizontal="center" vertical="center"/>
    </xf>
    <xf numFmtId="173" fontId="8" fillId="33" borderId="65" xfId="0" applyNumberFormat="1" applyFont="1" applyFill="1" applyBorder="1" applyAlignment="1">
      <alignment horizontal="center" vertical="center"/>
    </xf>
    <xf numFmtId="43" fontId="130" fillId="38" borderId="104" xfId="47" applyFont="1" applyFill="1" applyBorder="1" applyAlignment="1">
      <alignment horizontal="left" vertical="center" wrapText="1"/>
    </xf>
    <xf numFmtId="43" fontId="130" fillId="38" borderId="92" xfId="47" applyFont="1" applyFill="1" applyBorder="1" applyAlignment="1">
      <alignment horizontal="left" vertical="center" wrapText="1"/>
    </xf>
    <xf numFmtId="43" fontId="130" fillId="38" borderId="93" xfId="47" applyFont="1" applyFill="1" applyBorder="1" applyAlignment="1">
      <alignment horizontal="left" vertical="center" wrapText="1"/>
    </xf>
    <xf numFmtId="43" fontId="130" fillId="38" borderId="94" xfId="47" applyFont="1" applyFill="1" applyBorder="1" applyAlignment="1">
      <alignment horizontal="left" vertical="center" wrapText="1"/>
    </xf>
    <xf numFmtId="43" fontId="130" fillId="38" borderId="118" xfId="47" applyFont="1" applyFill="1" applyBorder="1" applyAlignment="1">
      <alignment horizontal="left" vertical="center" wrapText="1"/>
    </xf>
    <xf numFmtId="43" fontId="130" fillId="38" borderId="138" xfId="47" applyFont="1" applyFill="1" applyBorder="1" applyAlignment="1">
      <alignment horizontal="left" vertical="center" wrapText="1"/>
    </xf>
    <xf numFmtId="43" fontId="130" fillId="38" borderId="63" xfId="47" applyFont="1" applyFill="1" applyBorder="1" applyAlignment="1">
      <alignment horizontal="left" vertical="center" wrapText="1"/>
    </xf>
    <xf numFmtId="43" fontId="130" fillId="38" borderId="81" xfId="47" applyFont="1" applyFill="1" applyBorder="1" applyAlignment="1">
      <alignment horizontal="left" vertical="center" wrapText="1"/>
    </xf>
    <xf numFmtId="0" fontId="130" fillId="38" borderId="50" xfId="0" applyFont="1" applyFill="1" applyBorder="1" applyAlignment="1">
      <alignment horizontal="center" vertical="center" wrapText="1"/>
    </xf>
    <xf numFmtId="0" fontId="130" fillId="38" borderId="27" xfId="0" applyFont="1" applyFill="1" applyBorder="1" applyAlignment="1">
      <alignment horizontal="center" vertical="center" wrapText="1"/>
    </xf>
    <xf numFmtId="173" fontId="112" fillId="37" borderId="13" xfId="0" applyNumberFormat="1" applyFont="1" applyFill="1" applyBorder="1" applyAlignment="1">
      <alignment horizontal="center" vertical="center"/>
    </xf>
    <xf numFmtId="173" fontId="112" fillId="37" borderId="15" xfId="0" applyNumberFormat="1" applyFont="1" applyFill="1" applyBorder="1" applyAlignment="1">
      <alignment horizontal="center" vertical="center"/>
    </xf>
    <xf numFmtId="0" fontId="111" fillId="37" borderId="13" xfId="0" applyFont="1" applyFill="1" applyBorder="1" applyAlignment="1">
      <alignment horizontal="center" vertical="center"/>
    </xf>
    <xf numFmtId="0" fontId="111" fillId="37" borderId="15" xfId="0" applyFont="1" applyFill="1" applyBorder="1" applyAlignment="1">
      <alignment horizontal="center" vertical="center"/>
    </xf>
    <xf numFmtId="0" fontId="111" fillId="33" borderId="51" xfId="0" applyFont="1" applyFill="1" applyBorder="1" applyAlignment="1">
      <alignment horizontal="center" vertical="center"/>
    </xf>
    <xf numFmtId="173" fontId="112" fillId="37" borderId="123" xfId="0" applyNumberFormat="1" applyFont="1" applyFill="1" applyBorder="1" applyAlignment="1">
      <alignment horizontal="center" vertical="center"/>
    </xf>
    <xf numFmtId="0" fontId="111" fillId="37" borderId="123" xfId="0" applyFont="1" applyFill="1" applyBorder="1" applyAlignment="1">
      <alignment horizontal="center" vertical="center"/>
    </xf>
    <xf numFmtId="0" fontId="147" fillId="38" borderId="46" xfId="0" applyFont="1" applyFill="1" applyBorder="1" applyAlignment="1">
      <alignment horizontal="left" vertical="center" wrapText="1" indent="1"/>
    </xf>
    <xf numFmtId="0" fontId="147" fillId="38" borderId="111" xfId="0" applyFont="1" applyFill="1" applyBorder="1" applyAlignment="1">
      <alignment horizontal="left" vertical="center" wrapText="1" indent="1"/>
    </xf>
    <xf numFmtId="0" fontId="147" fillId="38" borderId="125" xfId="0" applyFont="1" applyFill="1" applyBorder="1" applyAlignment="1">
      <alignment horizontal="left" vertical="center" wrapText="1" indent="1"/>
    </xf>
    <xf numFmtId="0" fontId="147" fillId="38" borderId="51" xfId="0" applyFont="1" applyFill="1" applyBorder="1" applyAlignment="1">
      <alignment horizontal="left" vertical="center" wrapText="1" indent="1"/>
    </xf>
    <xf numFmtId="0" fontId="147" fillId="38" borderId="0" xfId="0" applyFont="1" applyFill="1" applyBorder="1" applyAlignment="1">
      <alignment horizontal="left" vertical="center" wrapText="1" indent="1"/>
    </xf>
    <xf numFmtId="0" fontId="147" fillId="38" borderId="52" xfId="0" applyFont="1" applyFill="1" applyBorder="1" applyAlignment="1">
      <alignment horizontal="left" vertical="center" wrapText="1" indent="1"/>
    </xf>
    <xf numFmtId="0" fontId="130" fillId="38" borderId="20" xfId="0" applyFont="1" applyFill="1" applyBorder="1" applyAlignment="1">
      <alignment horizontal="left" vertical="center" wrapText="1" indent="1"/>
    </xf>
    <xf numFmtId="0" fontId="130" fillId="38" borderId="21" xfId="0" applyFont="1" applyFill="1" applyBorder="1" applyAlignment="1">
      <alignment horizontal="left" vertical="center" wrapText="1" indent="1"/>
    </xf>
    <xf numFmtId="0" fontId="147" fillId="38" borderId="104" xfId="0" applyFont="1" applyFill="1" applyBorder="1" applyAlignment="1">
      <alignment horizontal="left" vertical="center" wrapText="1"/>
    </xf>
    <xf numFmtId="0" fontId="147" fillId="38" borderId="99" xfId="0" applyFont="1" applyFill="1" applyBorder="1" applyAlignment="1">
      <alignment horizontal="left" vertical="center" wrapText="1"/>
    </xf>
    <xf numFmtId="0" fontId="147" fillId="38" borderId="100" xfId="0" applyFont="1" applyFill="1" applyBorder="1" applyAlignment="1">
      <alignment horizontal="left" vertical="center" wrapText="1"/>
    </xf>
    <xf numFmtId="0" fontId="147" fillId="38" borderId="57" xfId="0" applyFont="1" applyFill="1" applyBorder="1" applyAlignment="1">
      <alignment horizontal="left" vertical="center" wrapText="1" indent="1"/>
    </xf>
    <xf numFmtId="0" fontId="147" fillId="38" borderId="76" xfId="0" applyFont="1" applyFill="1" applyBorder="1" applyAlignment="1">
      <alignment horizontal="left" vertical="center" wrapText="1" indent="1"/>
    </xf>
    <xf numFmtId="0" fontId="147" fillId="38" borderId="53" xfId="0" applyFont="1" applyFill="1" applyBorder="1" applyAlignment="1">
      <alignment horizontal="left" vertical="center" wrapText="1" indent="1"/>
    </xf>
    <xf numFmtId="0" fontId="147" fillId="38" borderId="45" xfId="0" applyFont="1" applyFill="1" applyBorder="1" applyAlignment="1">
      <alignment horizontal="left" vertical="center" wrapText="1" indent="1"/>
    </xf>
    <xf numFmtId="0" fontId="147" fillId="38" borderId="112" xfId="0" applyFont="1" applyFill="1" applyBorder="1" applyAlignment="1">
      <alignment horizontal="left" vertical="center" wrapText="1" indent="1"/>
    </xf>
    <xf numFmtId="0" fontId="147" fillId="38" borderId="126" xfId="0" applyFont="1" applyFill="1" applyBorder="1" applyAlignment="1">
      <alignment horizontal="left" vertical="center" wrapText="1" indent="1"/>
    </xf>
    <xf numFmtId="0" fontId="147" fillId="38" borderId="104" xfId="0" applyFont="1" applyFill="1" applyBorder="1" applyAlignment="1">
      <alignment horizontal="left" vertical="center" wrapText="1" indent="1"/>
    </xf>
    <xf numFmtId="0" fontId="147" fillId="38" borderId="99" xfId="0" applyFont="1" applyFill="1" applyBorder="1" applyAlignment="1">
      <alignment horizontal="left" vertical="center" wrapText="1" indent="1"/>
    </xf>
    <xf numFmtId="0" fontId="147" fillId="38" borderId="100" xfId="0" applyFont="1" applyFill="1" applyBorder="1" applyAlignment="1">
      <alignment horizontal="left" vertical="center" wrapText="1" indent="1"/>
    </xf>
    <xf numFmtId="173" fontId="125" fillId="33" borderId="80" xfId="0" applyNumberFormat="1" applyFont="1" applyFill="1" applyBorder="1" applyAlignment="1">
      <alignment horizontal="center" vertical="center" wrapText="1"/>
    </xf>
    <xf numFmtId="173" fontId="125" fillId="33" borderId="82" xfId="0" applyNumberFormat="1" applyFont="1" applyFill="1" applyBorder="1" applyAlignment="1">
      <alignment horizontal="center" vertical="center" wrapText="1"/>
    </xf>
    <xf numFmtId="0" fontId="113" fillId="33" borderId="0" xfId="0" applyFont="1" applyFill="1" applyAlignment="1">
      <alignment horizontal="center" vertical="center" wrapText="1"/>
    </xf>
    <xf numFmtId="0" fontId="125" fillId="38" borderId="129" xfId="0" applyFont="1" applyFill="1" applyBorder="1" applyAlignment="1">
      <alignment horizontal="left" vertical="center" wrapText="1" indent="1"/>
    </xf>
    <xf numFmtId="0" fontId="125" fillId="38" borderId="83" xfId="0" applyFont="1" applyFill="1" applyBorder="1" applyAlignment="1">
      <alignment horizontal="left" vertical="center" wrapText="1" indent="1"/>
    </xf>
    <xf numFmtId="173" fontId="125" fillId="33" borderId="81" xfId="0" applyNumberFormat="1" applyFont="1" applyFill="1" applyBorder="1" applyAlignment="1">
      <alignment horizontal="center" vertical="center" wrapText="1"/>
    </xf>
    <xf numFmtId="0" fontId="125" fillId="38" borderId="139" xfId="0" applyFont="1" applyFill="1" applyBorder="1" applyAlignment="1">
      <alignment horizontal="left" vertical="center" wrapText="1" indent="1"/>
    </xf>
    <xf numFmtId="0" fontId="125" fillId="38" borderId="84" xfId="0" applyFont="1" applyFill="1" applyBorder="1" applyAlignment="1">
      <alignment horizontal="left" vertical="center" wrapText="1" indent="1"/>
    </xf>
    <xf numFmtId="173" fontId="125" fillId="33" borderId="108" xfId="0" applyNumberFormat="1" applyFont="1" applyFill="1" applyBorder="1" applyAlignment="1">
      <alignment horizontal="center" vertical="center" wrapText="1"/>
    </xf>
    <xf numFmtId="173" fontId="125" fillId="33" borderId="107" xfId="0" applyNumberFormat="1" applyFont="1" applyFill="1" applyBorder="1" applyAlignment="1">
      <alignment horizontal="center" vertical="center" wrapText="1"/>
    </xf>
    <xf numFmtId="173" fontId="125" fillId="33" borderId="110" xfId="0" applyNumberFormat="1" applyFont="1" applyFill="1" applyBorder="1" applyAlignment="1">
      <alignment horizontal="center" vertical="center" wrapText="1"/>
    </xf>
    <xf numFmtId="173" fontId="125" fillId="33" borderId="101" xfId="0" applyNumberFormat="1" applyFont="1" applyFill="1" applyBorder="1" applyAlignment="1">
      <alignment horizontal="center" vertical="center" wrapText="1"/>
    </xf>
    <xf numFmtId="173" fontId="125" fillId="33" borderId="98" xfId="0" applyNumberFormat="1" applyFont="1" applyFill="1" applyBorder="1" applyAlignment="1">
      <alignment horizontal="center" vertical="center" wrapText="1"/>
    </xf>
    <xf numFmtId="173" fontId="125" fillId="33" borderId="103" xfId="0" applyNumberFormat="1" applyFont="1" applyFill="1" applyBorder="1" applyAlignment="1">
      <alignment horizontal="center" vertical="center" wrapText="1"/>
    </xf>
    <xf numFmtId="0" fontId="132" fillId="38" borderId="20" xfId="0" applyFont="1" applyFill="1" applyBorder="1" applyAlignment="1">
      <alignment horizontal="center" vertical="center" wrapText="1"/>
    </xf>
    <xf numFmtId="0" fontId="132" fillId="38" borderId="21" xfId="0" applyFont="1" applyFill="1" applyBorder="1" applyAlignment="1">
      <alignment horizontal="center" vertical="center" wrapText="1"/>
    </xf>
    <xf numFmtId="0" fontId="132" fillId="38" borderId="22" xfId="0" applyFont="1" applyFill="1" applyBorder="1" applyAlignment="1">
      <alignment horizontal="center" vertical="center" wrapText="1"/>
    </xf>
    <xf numFmtId="0" fontId="132" fillId="38" borderId="66" xfId="0" applyFont="1" applyFill="1" applyBorder="1" applyAlignment="1">
      <alignment horizontal="center" vertical="center" wrapText="1"/>
    </xf>
    <xf numFmtId="0" fontId="132" fillId="38" borderId="42" xfId="0" applyNumberFormat="1" applyFont="1" applyFill="1" applyBorder="1" applyAlignment="1">
      <alignment horizontal="center" vertical="center" wrapText="1"/>
    </xf>
    <xf numFmtId="0" fontId="132" fillId="38" borderId="115" xfId="0" applyNumberFormat="1" applyFont="1" applyFill="1" applyBorder="1" applyAlignment="1">
      <alignment horizontal="center" vertical="center" wrapText="1"/>
    </xf>
    <xf numFmtId="0" fontId="132" fillId="38" borderId="124" xfId="0" applyNumberFormat="1" applyFont="1" applyFill="1" applyBorder="1" applyAlignment="1">
      <alignment horizontal="center" vertical="center" wrapText="1"/>
    </xf>
    <xf numFmtId="0" fontId="125" fillId="38" borderId="130" xfId="0" applyFont="1" applyFill="1" applyBorder="1" applyAlignment="1">
      <alignment horizontal="left" vertical="center" wrapText="1" indent="1"/>
    </xf>
    <xf numFmtId="0" fontId="125" fillId="38" borderId="127" xfId="0" applyFont="1" applyFill="1" applyBorder="1" applyAlignment="1">
      <alignment horizontal="left" vertical="center" wrapText="1" indent="1"/>
    </xf>
    <xf numFmtId="173" fontId="125" fillId="33" borderId="140" xfId="0" applyNumberFormat="1" applyFont="1" applyFill="1" applyBorder="1" applyAlignment="1">
      <alignment horizontal="center" vertical="center" wrapText="1"/>
    </xf>
    <xf numFmtId="173" fontId="125" fillId="33" borderId="138" xfId="0" applyNumberFormat="1" applyFont="1" applyFill="1" applyBorder="1" applyAlignment="1">
      <alignment horizontal="center" vertical="center" wrapText="1"/>
    </xf>
    <xf numFmtId="173" fontId="125" fillId="33" borderId="116" xfId="0" applyNumberFormat="1" applyFont="1" applyFill="1" applyBorder="1" applyAlignment="1">
      <alignment horizontal="center" vertical="center" wrapText="1"/>
    </xf>
    <xf numFmtId="0" fontId="132" fillId="38" borderId="30" xfId="0" applyFont="1" applyFill="1" applyBorder="1" applyAlignment="1">
      <alignment horizontal="center" vertical="center" wrapText="1"/>
    </xf>
    <xf numFmtId="0" fontId="132" fillId="38" borderId="57" xfId="0" applyNumberFormat="1" applyFont="1" applyFill="1" applyBorder="1" applyAlignment="1">
      <alignment horizontal="center" vertical="center" wrapText="1"/>
    </xf>
    <xf numFmtId="0" fontId="132" fillId="38" borderId="76" xfId="0" applyNumberFormat="1" applyFont="1" applyFill="1" applyBorder="1" applyAlignment="1">
      <alignment horizontal="center" vertical="center" wrapText="1"/>
    </xf>
    <xf numFmtId="0" fontId="132" fillId="38" borderId="53" xfId="0" applyNumberFormat="1" applyFont="1" applyFill="1" applyBorder="1" applyAlignment="1">
      <alignment horizontal="center" vertical="center" wrapText="1"/>
    </xf>
    <xf numFmtId="0" fontId="132" fillId="38" borderId="46" xfId="0" applyNumberFormat="1" applyFont="1" applyFill="1" applyBorder="1" applyAlignment="1">
      <alignment horizontal="center" vertical="center" wrapText="1"/>
    </xf>
    <xf numFmtId="0" fontId="132" fillId="38" borderId="111" xfId="0" applyNumberFormat="1" applyFont="1" applyFill="1" applyBorder="1" applyAlignment="1">
      <alignment horizontal="center" vertical="center" wrapText="1"/>
    </xf>
    <xf numFmtId="0" fontId="132" fillId="38" borderId="125"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2</xdr:row>
      <xdr:rowOff>95250</xdr:rowOff>
    </xdr:from>
    <xdr:to>
      <xdr:col>6</xdr:col>
      <xdr:colOff>571500</xdr:colOff>
      <xdr:row>9</xdr:row>
      <xdr:rowOff>133350</xdr:rowOff>
    </xdr:to>
    <xdr:pic>
      <xdr:nvPicPr>
        <xdr:cNvPr id="1" name="Picture 1" descr="Logo CONACYT"/>
        <xdr:cNvPicPr preferRelativeResize="1">
          <a:picLocks noChangeAspect="1"/>
        </xdr:cNvPicPr>
      </xdr:nvPicPr>
      <xdr:blipFill>
        <a:blip r:embed="rId1"/>
        <a:stretch>
          <a:fillRect/>
        </a:stretch>
      </xdr:blipFill>
      <xdr:spPr>
        <a:xfrm>
          <a:off x="4448175" y="514350"/>
          <a:ext cx="11715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4"/>
  <sheetViews>
    <sheetView zoomScalePageLayoutView="0" workbookViewId="0" topLeftCell="A1">
      <selection activeCell="M11" sqref="M11"/>
    </sheetView>
  </sheetViews>
  <sheetFormatPr defaultColWidth="11.421875" defaultRowHeight="16.5" customHeight="1"/>
  <cols>
    <col min="1" max="1" width="12.8515625" style="2" customWidth="1"/>
    <col min="2" max="5" width="12.8515625" style="1" customWidth="1"/>
    <col min="6" max="7" width="11.421875" style="1" customWidth="1"/>
    <col min="8" max="8" width="2.7109375" style="1" customWidth="1"/>
    <col min="9" max="9" width="26.140625" style="1" hidden="1" customWidth="1"/>
    <col min="10" max="10" width="13.28125" style="1" hidden="1" customWidth="1"/>
    <col min="11" max="11" width="2.7109375" style="1" customWidth="1"/>
    <col min="12" max="16384" width="11.421875" style="1" customWidth="1"/>
  </cols>
  <sheetData>
    <row r="1" spans="1:10" ht="16.5" customHeight="1" thickBot="1">
      <c r="A1" s="356" t="s">
        <v>313</v>
      </c>
      <c r="B1" s="356"/>
      <c r="C1" s="356"/>
      <c r="D1" s="356"/>
      <c r="E1" s="356"/>
      <c r="F1" s="356"/>
      <c r="G1" s="356"/>
      <c r="I1" s="257" t="s">
        <v>293</v>
      </c>
      <c r="J1" s="258" t="e">
        <f>IF(AND(Datos2!L1=1,#REF!=1),1,0)</f>
        <v>#REF!</v>
      </c>
    </row>
    <row r="2" spans="1:7" ht="16.5" customHeight="1">
      <c r="A2" s="355" t="s">
        <v>316</v>
      </c>
      <c r="B2" s="355"/>
      <c r="C2" s="356" t="s">
        <v>372</v>
      </c>
      <c r="D2" s="356"/>
      <c r="E2" s="356"/>
      <c r="F2" s="357" t="s">
        <v>368</v>
      </c>
      <c r="G2" s="357"/>
    </row>
    <row r="4" spans="1:5" ht="16.5" customHeight="1">
      <c r="A4" s="359"/>
      <c r="B4" s="359"/>
      <c r="C4" s="359"/>
      <c r="D4" s="359"/>
      <c r="E4" s="359"/>
    </row>
    <row r="5" spans="1:5" ht="16.5" customHeight="1">
      <c r="A5" s="359"/>
      <c r="B5" s="359"/>
      <c r="C5" s="359"/>
      <c r="D5" s="359"/>
      <c r="E5" s="359"/>
    </row>
    <row r="6" spans="1:5" ht="16.5" customHeight="1">
      <c r="A6" s="358" t="s">
        <v>317</v>
      </c>
      <c r="B6" s="358"/>
      <c r="C6" s="358"/>
      <c r="D6" s="358"/>
      <c r="E6" s="358"/>
    </row>
    <row r="7" spans="1:5" ht="16.5" customHeight="1">
      <c r="A7" s="358"/>
      <c r="B7" s="358"/>
      <c r="C7" s="358"/>
      <c r="D7" s="358"/>
      <c r="E7" s="358"/>
    </row>
    <row r="8" spans="1:5" ht="16.5" customHeight="1">
      <c r="A8" s="358"/>
      <c r="B8" s="358"/>
      <c r="C8" s="358"/>
      <c r="D8" s="358"/>
      <c r="E8" s="358"/>
    </row>
    <row r="9" spans="1:5" ht="16.5" customHeight="1">
      <c r="A9" s="358"/>
      <c r="B9" s="358"/>
      <c r="C9" s="358"/>
      <c r="D9" s="358"/>
      <c r="E9" s="358"/>
    </row>
    <row r="10" spans="1:5" ht="16.5" customHeight="1">
      <c r="A10" s="358"/>
      <c r="B10" s="358"/>
      <c r="C10" s="358"/>
      <c r="D10" s="358"/>
      <c r="E10" s="358"/>
    </row>
    <row r="11" spans="1:5" ht="16.5" customHeight="1">
      <c r="A11" s="77"/>
      <c r="B11" s="77"/>
      <c r="C11" s="77"/>
      <c r="D11" s="77"/>
      <c r="E11" s="76"/>
    </row>
    <row r="12" spans="1:5" ht="16.5" customHeight="1">
      <c r="A12" s="77"/>
      <c r="B12" s="77"/>
      <c r="C12" s="77"/>
      <c r="D12" s="77"/>
      <c r="E12" s="76"/>
    </row>
    <row r="13" spans="1:5" ht="16.5" customHeight="1">
      <c r="A13" s="77"/>
      <c r="B13" s="77"/>
      <c r="C13" s="77"/>
      <c r="D13" s="77"/>
      <c r="E13" s="76"/>
    </row>
    <row r="14" spans="1:5" ht="16.5" customHeight="1">
      <c r="A14" s="77"/>
      <c r="B14" s="77"/>
      <c r="C14" s="77"/>
      <c r="D14" s="77"/>
      <c r="E14" s="76"/>
    </row>
    <row r="15" spans="1:7" ht="16.5" customHeight="1">
      <c r="A15" s="360" t="s">
        <v>318</v>
      </c>
      <c r="B15" s="360"/>
      <c r="C15" s="360"/>
      <c r="D15" s="360"/>
      <c r="E15" s="360"/>
      <c r="F15" s="360"/>
      <c r="G15" s="360"/>
    </row>
    <row r="16" spans="1:7" ht="16.5" customHeight="1">
      <c r="A16" s="360"/>
      <c r="B16" s="360"/>
      <c r="C16" s="360"/>
      <c r="D16" s="360"/>
      <c r="E16" s="360"/>
      <c r="F16" s="360"/>
      <c r="G16" s="360"/>
    </row>
    <row r="17" spans="1:7" ht="16.5" customHeight="1">
      <c r="A17" s="360"/>
      <c r="B17" s="360"/>
      <c r="C17" s="360"/>
      <c r="D17" s="360"/>
      <c r="E17" s="360"/>
      <c r="F17" s="360"/>
      <c r="G17" s="360"/>
    </row>
    <row r="18" spans="1:7" ht="16.5" customHeight="1">
      <c r="A18" s="360"/>
      <c r="B18" s="360"/>
      <c r="C18" s="360"/>
      <c r="D18" s="360"/>
      <c r="E18" s="360"/>
      <c r="F18" s="360"/>
      <c r="G18" s="360"/>
    </row>
    <row r="19" spans="1:7" ht="16.5" customHeight="1">
      <c r="A19" s="360"/>
      <c r="B19" s="360"/>
      <c r="C19" s="360"/>
      <c r="D19" s="360"/>
      <c r="E19" s="360"/>
      <c r="F19" s="360"/>
      <c r="G19" s="360"/>
    </row>
    <row r="20" spans="1:5" ht="16.5" customHeight="1">
      <c r="A20" s="78"/>
      <c r="B20" s="78"/>
      <c r="C20" s="78"/>
      <c r="D20" s="78"/>
      <c r="E20" s="78"/>
    </row>
    <row r="21" spans="1:7" ht="16.5" customHeight="1">
      <c r="A21" s="361" t="s">
        <v>315</v>
      </c>
      <c r="B21" s="361"/>
      <c r="C21" s="361"/>
      <c r="D21" s="361"/>
      <c r="E21" s="361"/>
      <c r="F21" s="361"/>
      <c r="G21" s="361"/>
    </row>
    <row r="26" spans="1:3" ht="16.5" customHeight="1">
      <c r="A26" s="362" t="s">
        <v>72</v>
      </c>
      <c r="B26" s="362"/>
      <c r="C26" s="362"/>
    </row>
    <row r="27" spans="1:3" ht="16.5" customHeight="1">
      <c r="A27" s="362"/>
      <c r="B27" s="362"/>
      <c r="C27" s="362"/>
    </row>
    <row r="28" spans="1:3" ht="16.5" customHeight="1" thickBot="1">
      <c r="A28" s="81"/>
      <c r="B28" s="81"/>
      <c r="C28" s="81"/>
    </row>
    <row r="29" spans="1:10" ht="16.5" customHeight="1" thickBot="1">
      <c r="A29" s="354">
        <f>I29</f>
      </c>
      <c r="B29" s="354"/>
      <c r="C29" s="354"/>
      <c r="D29" s="354"/>
      <c r="E29" s="354"/>
      <c r="F29" s="353">
        <f>J29</f>
      </c>
      <c r="G29" s="353"/>
      <c r="I29" s="82">
        <f>IF(Datos2!$C$11="(Nombre de la Entidad/Empresa Ejecutora Principal)","",Datos2!$C$11)</f>
      </c>
      <c r="J29" s="83">
        <f>IF(Datos2!$C$11="(Nombre de la Entidad/Empresa Ejecutora Principal)","","(EJECUTOR)")</f>
      </c>
    </row>
    <row r="30" spans="1:7" ht="16.5" customHeight="1" thickBot="1">
      <c r="A30" s="80"/>
      <c r="B30" s="80"/>
      <c r="C30" s="80"/>
      <c r="D30" s="80"/>
      <c r="E30" s="80"/>
      <c r="F30" s="80"/>
      <c r="G30" s="80"/>
    </row>
    <row r="31" spans="1:10" ht="16.5" customHeight="1" thickBot="1">
      <c r="A31" s="354">
        <f>I31</f>
      </c>
      <c r="B31" s="354"/>
      <c r="C31" s="354"/>
      <c r="D31" s="354"/>
      <c r="E31" s="354"/>
      <c r="F31" s="353">
        <f>J31</f>
      </c>
      <c r="G31" s="353"/>
      <c r="I31" s="83">
        <f>IF(Datos2!$G$28&gt;0,Datos2!$C$29,"")</f>
      </c>
      <c r="J31" s="83">
        <f>IF(Datos2!$G$28&gt;0,"(ASOCIADO 1)","")</f>
      </c>
    </row>
    <row r="32" spans="1:7" ht="16.5" customHeight="1" thickBot="1">
      <c r="A32" s="79"/>
      <c r="B32" s="80"/>
      <c r="C32" s="80"/>
      <c r="D32" s="80"/>
      <c r="E32" s="80"/>
      <c r="F32" s="80"/>
      <c r="G32" s="80"/>
    </row>
    <row r="33" spans="1:10" ht="16.5" customHeight="1" thickBot="1">
      <c r="A33" s="354">
        <f>I33</f>
      </c>
      <c r="B33" s="354"/>
      <c r="C33" s="354"/>
      <c r="D33" s="354"/>
      <c r="E33" s="354"/>
      <c r="F33" s="353">
        <f>J33</f>
      </c>
      <c r="G33" s="353"/>
      <c r="I33" s="83">
        <f>IF(Datos2!$G$28&gt;1,Datos2!$C$31,"")</f>
      </c>
      <c r="J33" s="83">
        <f>IF(Datos2!$G$28&gt;1,"(ASOCIADO 2)","")</f>
      </c>
    </row>
    <row r="34" spans="1:7" ht="16.5" customHeight="1" thickBot="1">
      <c r="A34" s="79"/>
      <c r="B34" s="80"/>
      <c r="C34" s="80"/>
      <c r="D34" s="80"/>
      <c r="E34" s="80"/>
      <c r="F34" s="80"/>
      <c r="G34" s="80"/>
    </row>
    <row r="35" spans="1:10" ht="16.5" customHeight="1" thickBot="1">
      <c r="A35" s="354">
        <f>I35</f>
      </c>
      <c r="B35" s="354"/>
      <c r="C35" s="354"/>
      <c r="D35" s="354"/>
      <c r="E35" s="354"/>
      <c r="F35" s="353">
        <f>J35</f>
      </c>
      <c r="G35" s="353"/>
      <c r="I35" s="83">
        <f>IF(Datos2!$G$28&gt;2,Datos2!$C$33,"")</f>
      </c>
      <c r="J35" s="83">
        <f>IF(Datos2!$G$28&gt;2,"(ASOCIADO 3)","")</f>
      </c>
    </row>
    <row r="36" spans="1:7" ht="16.5" customHeight="1" thickBot="1">
      <c r="A36" s="79"/>
      <c r="B36" s="80"/>
      <c r="C36" s="80"/>
      <c r="D36" s="80"/>
      <c r="E36" s="80"/>
      <c r="F36" s="80"/>
      <c r="G36" s="80"/>
    </row>
    <row r="37" spans="1:10" ht="16.5" customHeight="1" thickBot="1">
      <c r="A37" s="354">
        <f>I37</f>
      </c>
      <c r="B37" s="354"/>
      <c r="C37" s="354"/>
      <c r="D37" s="354"/>
      <c r="E37" s="354"/>
      <c r="F37" s="353">
        <f>J37</f>
      </c>
      <c r="G37" s="353"/>
      <c r="I37" s="83">
        <f>IF(Datos2!$G$28&gt;3,Datos2!$C$35,"")</f>
      </c>
      <c r="J37" s="83">
        <f>IF(Datos2!$G$28&gt;3,"(ASOCIADO 4)","")</f>
      </c>
    </row>
    <row r="38" spans="2:4" s="4" customFormat="1" ht="16.5" customHeight="1">
      <c r="B38" s="8"/>
      <c r="C38" s="8"/>
      <c r="D38" s="8"/>
    </row>
    <row r="43" ht="16.5" customHeight="1">
      <c r="A43" s="1"/>
    </row>
    <row r="45" spans="1:7" ht="16.5" customHeight="1">
      <c r="A45" s="355" t="s">
        <v>314</v>
      </c>
      <c r="B45" s="355"/>
      <c r="C45" s="355"/>
      <c r="G45" s="314" t="s">
        <v>357</v>
      </c>
    </row>
    <row r="47" ht="16.5" customHeight="1">
      <c r="A47" s="1"/>
    </row>
    <row r="54" ht="16.5" customHeight="1">
      <c r="A54" s="1"/>
    </row>
  </sheetData>
  <sheetProtection/>
  <mergeCells count="20">
    <mergeCell ref="A4:E5"/>
    <mergeCell ref="A35:E35"/>
    <mergeCell ref="F35:G35"/>
    <mergeCell ref="A37:E37"/>
    <mergeCell ref="A15:G19"/>
    <mergeCell ref="A21:G21"/>
    <mergeCell ref="A29:E29"/>
    <mergeCell ref="A26:C27"/>
    <mergeCell ref="A33:E33"/>
    <mergeCell ref="F33:G33"/>
    <mergeCell ref="F37:G37"/>
    <mergeCell ref="F29:G29"/>
    <mergeCell ref="A31:E31"/>
    <mergeCell ref="F31:G31"/>
    <mergeCell ref="A45:C45"/>
    <mergeCell ref="A1:G1"/>
    <mergeCell ref="F2:G2"/>
    <mergeCell ref="C2:E2"/>
    <mergeCell ref="A2:B2"/>
    <mergeCell ref="A6:E1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59"/>
  <sheetViews>
    <sheetView workbookViewId="0" topLeftCell="A1">
      <selection activeCell="A33" sqref="A33:J33"/>
    </sheetView>
  </sheetViews>
  <sheetFormatPr defaultColWidth="12.28125" defaultRowHeight="15" customHeight="1"/>
  <cols>
    <col min="1" max="1" width="2.57421875" style="1" customWidth="1"/>
    <col min="2" max="2" width="35.8515625" style="2" customWidth="1"/>
    <col min="3" max="5" width="12.421875" style="1" customWidth="1"/>
    <col min="6" max="6" width="9.7109375" style="1" customWidth="1"/>
    <col min="7" max="7" width="12.421875" style="1" customWidth="1"/>
    <col min="8" max="8" width="9.7109375" style="1" customWidth="1"/>
    <col min="9" max="9" width="12.421875" style="1" customWidth="1"/>
    <col min="10" max="10" width="9.7109375" style="1" customWidth="1"/>
    <col min="11" max="11" width="2.7109375" style="198" customWidth="1"/>
    <col min="12" max="12" width="25.7109375" style="1" customWidth="1"/>
    <col min="13" max="13" width="2.7109375" style="198" customWidth="1"/>
    <col min="14" max="14" width="16.28125" style="1" hidden="1" customWidth="1"/>
    <col min="15" max="15" width="16.28125" style="198" hidden="1" customWidth="1"/>
    <col min="16" max="16" width="2.7109375" style="1" customWidth="1"/>
    <col min="17" max="17" width="27.28125" style="1" customWidth="1"/>
    <col min="18" max="16384" width="12.28125" style="1" customWidth="1"/>
  </cols>
  <sheetData>
    <row r="1" spans="1:16" ht="15" customHeight="1" thickBot="1">
      <c r="A1" s="356" t="str">
        <f>Carátula1!$A$1</f>
        <v>Consejo Nacional de Ciencia y Tecnología - CONACYT</v>
      </c>
      <c r="B1" s="356"/>
      <c r="C1" s="356"/>
      <c r="D1" s="356"/>
      <c r="E1" s="356"/>
      <c r="F1" s="356"/>
      <c r="G1" s="356"/>
      <c r="H1" s="356"/>
      <c r="I1" s="356"/>
      <c r="J1" s="356"/>
      <c r="K1" s="1"/>
      <c r="L1" s="449">
        <f>IF(AND($A$33="¡El aporte propio es el adecuado!",$A$34=""),"SI CONSIDERA COMPLETA LA TABLA...","")</f>
      </c>
      <c r="M1" s="157"/>
      <c r="N1" s="257" t="s">
        <v>293</v>
      </c>
      <c r="O1" s="258">
        <f>IF(AND($A$33="¡El aporte propio es el adecuado!",$A$34=""),1,0)</f>
        <v>0</v>
      </c>
      <c r="P1" s="157"/>
    </row>
    <row r="2" spans="1:16" ht="15" customHeight="1">
      <c r="A2" s="355" t="str">
        <f>Carátula1!$A$2</f>
        <v>Form_Propuesta_DeTIEC </v>
      </c>
      <c r="B2" s="355"/>
      <c r="C2" s="356" t="str">
        <f>Carátula1!$C$2</f>
        <v>Vigencia: Septiembre 2014</v>
      </c>
      <c r="D2" s="356"/>
      <c r="E2" s="356"/>
      <c r="F2" s="356"/>
      <c r="G2" s="356"/>
      <c r="H2" s="357" t="str">
        <f>Carátula1!$F$2</f>
        <v>Versión: 2</v>
      </c>
      <c r="I2" s="357"/>
      <c r="J2" s="357"/>
      <c r="K2" s="1"/>
      <c r="L2" s="449"/>
      <c r="M2" s="157"/>
      <c r="N2" s="157"/>
      <c r="O2" s="157"/>
      <c r="P2" s="157"/>
    </row>
    <row r="3" spans="2:16" ht="15" customHeight="1">
      <c r="B3" s="420"/>
      <c r="C3" s="420"/>
      <c r="D3" s="420"/>
      <c r="E3" s="420"/>
      <c r="F3" s="420"/>
      <c r="G3" s="420"/>
      <c r="H3" s="420"/>
      <c r="I3" s="420"/>
      <c r="J3" s="420"/>
      <c r="K3" s="1"/>
      <c r="L3" s="449"/>
      <c r="M3" s="157"/>
      <c r="N3" s="157"/>
      <c r="O3" s="157"/>
      <c r="P3" s="157"/>
    </row>
    <row r="4" spans="1:16" ht="16.5" customHeight="1" thickBot="1">
      <c r="A4" s="559" t="str">
        <f>+Datos2!A4</f>
        <v>Propuesta de Proyecto</v>
      </c>
      <c r="B4" s="559"/>
      <c r="C4" s="231"/>
      <c r="D4" s="231"/>
      <c r="E4" s="231"/>
      <c r="F4" s="231"/>
      <c r="G4" s="231"/>
      <c r="H4" s="231"/>
      <c r="I4" s="231"/>
      <c r="J4" s="231"/>
      <c r="K4" s="1"/>
      <c r="L4" s="158" t="str">
        <f>IF(AND($A$33="¡El aporte propio es el adecuado!",$A$34=""),"FAVOR PASAR A SGTE. PAG.","DATOS AÚN INCOMPLETOS")</f>
        <v>DATOS AÚN INCOMPLETOS</v>
      </c>
      <c r="M4" s="158"/>
      <c r="N4" s="158"/>
      <c r="O4" s="158"/>
      <c r="P4" s="158"/>
    </row>
    <row r="5" spans="1:15" ht="15.75" customHeight="1" thickBot="1">
      <c r="A5" s="406" t="s">
        <v>262</v>
      </c>
      <c r="B5" s="407"/>
      <c r="C5" s="407"/>
      <c r="D5" s="407"/>
      <c r="E5" s="407"/>
      <c r="F5" s="407"/>
      <c r="G5" s="407"/>
      <c r="H5" s="407"/>
      <c r="I5" s="407"/>
      <c r="J5" s="461"/>
      <c r="K5" s="1"/>
      <c r="M5" s="1"/>
      <c r="O5" s="1"/>
    </row>
    <row r="6" spans="1:10" s="4" customFormat="1" ht="15.75" customHeight="1" thickBot="1">
      <c r="A6" s="719" t="s">
        <v>259</v>
      </c>
      <c r="B6" s="720"/>
      <c r="C6" s="720"/>
      <c r="D6" s="720"/>
      <c r="E6" s="720"/>
      <c r="F6" s="720"/>
      <c r="G6" s="720"/>
      <c r="H6" s="720"/>
      <c r="I6" s="720"/>
      <c r="J6" s="721"/>
    </row>
    <row r="7" spans="1:10" s="4" customFormat="1" ht="15.75" customHeight="1">
      <c r="A7" s="712" t="s">
        <v>297</v>
      </c>
      <c r="B7" s="713"/>
      <c r="C7" s="713"/>
      <c r="D7" s="713"/>
      <c r="E7" s="713"/>
      <c r="F7" s="714"/>
      <c r="G7" s="715" t="s">
        <v>296</v>
      </c>
      <c r="H7" s="716"/>
      <c r="I7" s="712" t="s">
        <v>32</v>
      </c>
      <c r="J7" s="714"/>
    </row>
    <row r="8" spans="1:10" s="230" customFormat="1" ht="15.75" customHeight="1">
      <c r="A8" s="731" t="s">
        <v>34</v>
      </c>
      <c r="B8" s="732"/>
      <c r="C8" s="232" t="s">
        <v>299</v>
      </c>
      <c r="D8" s="232" t="s">
        <v>300</v>
      </c>
      <c r="E8" s="232" t="s">
        <v>268</v>
      </c>
      <c r="F8" s="245" t="s">
        <v>298</v>
      </c>
      <c r="G8" s="265" t="s">
        <v>33</v>
      </c>
      <c r="H8" s="268" t="s">
        <v>298</v>
      </c>
      <c r="I8" s="265" t="s">
        <v>331</v>
      </c>
      <c r="J8" s="245" t="s">
        <v>63</v>
      </c>
    </row>
    <row r="9" spans="1:10" s="230" customFormat="1" ht="15.75" customHeight="1">
      <c r="A9" s="251" t="s">
        <v>271</v>
      </c>
      <c r="B9" s="249" t="s">
        <v>284</v>
      </c>
      <c r="C9" s="317">
        <v>0</v>
      </c>
      <c r="D9" s="233">
        <v>0</v>
      </c>
      <c r="E9" s="246">
        <f aca="true" t="shared" si="0" ref="E9:E17">+D9</f>
        <v>0</v>
      </c>
      <c r="F9" s="263">
        <f>IF(E9=0,0,E9/I9)</f>
        <v>0</v>
      </c>
      <c r="G9" s="266">
        <v>0</v>
      </c>
      <c r="H9" s="263">
        <f aca="true" t="shared" si="1" ref="H9:H17">IF(G9=0,0,G9/I9)</f>
        <v>0</v>
      </c>
      <c r="I9" s="267">
        <f>SUM(E9,G9)</f>
        <v>0</v>
      </c>
      <c r="J9" s="247">
        <f>SUM(F9,H9)</f>
        <v>0</v>
      </c>
    </row>
    <row r="10" spans="1:10" s="236" customFormat="1" ht="15.75" customHeight="1">
      <c r="A10" s="251" t="s">
        <v>272</v>
      </c>
      <c r="B10" s="249" t="s">
        <v>285</v>
      </c>
      <c r="C10" s="317">
        <v>0</v>
      </c>
      <c r="D10" s="233">
        <v>0</v>
      </c>
      <c r="E10" s="246">
        <f t="shared" si="0"/>
        <v>0</v>
      </c>
      <c r="F10" s="263">
        <f aca="true" t="shared" si="2" ref="F10:F17">IF(E10=0,0,E10/I10)</f>
        <v>0</v>
      </c>
      <c r="G10" s="266">
        <v>0</v>
      </c>
      <c r="H10" s="263">
        <f t="shared" si="1"/>
        <v>0</v>
      </c>
      <c r="I10" s="267">
        <f aca="true" t="shared" si="3" ref="I10:I17">SUM(E10,G10)</f>
        <v>0</v>
      </c>
      <c r="J10" s="247">
        <f aca="true" t="shared" si="4" ref="J10:J18">SUM(F10,H10)</f>
        <v>0</v>
      </c>
    </row>
    <row r="11" spans="1:10" s="236" customFormat="1" ht="15.75" customHeight="1">
      <c r="A11" s="251" t="s">
        <v>273</v>
      </c>
      <c r="B11" s="249" t="s">
        <v>286</v>
      </c>
      <c r="C11" s="317">
        <v>0</v>
      </c>
      <c r="D11" s="233">
        <v>0</v>
      </c>
      <c r="E11" s="246">
        <f t="shared" si="0"/>
        <v>0</v>
      </c>
      <c r="F11" s="263">
        <f t="shared" si="2"/>
        <v>0</v>
      </c>
      <c r="G11" s="266">
        <v>0</v>
      </c>
      <c r="H11" s="263">
        <f t="shared" si="1"/>
        <v>0</v>
      </c>
      <c r="I11" s="267">
        <f t="shared" si="3"/>
        <v>0</v>
      </c>
      <c r="J11" s="247">
        <f t="shared" si="4"/>
        <v>0</v>
      </c>
    </row>
    <row r="12" spans="1:10" s="236" customFormat="1" ht="15.75" customHeight="1">
      <c r="A12" s="251" t="s">
        <v>274</v>
      </c>
      <c r="B12" s="249" t="s">
        <v>287</v>
      </c>
      <c r="C12" s="317">
        <v>0</v>
      </c>
      <c r="D12" s="233">
        <v>0</v>
      </c>
      <c r="E12" s="246">
        <f t="shared" si="0"/>
        <v>0</v>
      </c>
      <c r="F12" s="263">
        <f t="shared" si="2"/>
        <v>0</v>
      </c>
      <c r="G12" s="266">
        <v>0</v>
      </c>
      <c r="H12" s="263">
        <f t="shared" si="1"/>
        <v>0</v>
      </c>
      <c r="I12" s="267">
        <f t="shared" si="3"/>
        <v>0</v>
      </c>
      <c r="J12" s="247">
        <f t="shared" si="4"/>
        <v>0</v>
      </c>
    </row>
    <row r="13" spans="1:10" s="236" customFormat="1" ht="15.75" customHeight="1">
      <c r="A13" s="251" t="s">
        <v>275</v>
      </c>
      <c r="B13" s="249" t="s">
        <v>288</v>
      </c>
      <c r="C13" s="317">
        <v>0</v>
      </c>
      <c r="D13" s="233">
        <v>0</v>
      </c>
      <c r="E13" s="246">
        <f t="shared" si="0"/>
        <v>0</v>
      </c>
      <c r="F13" s="263">
        <f t="shared" si="2"/>
        <v>0</v>
      </c>
      <c r="G13" s="266">
        <v>0</v>
      </c>
      <c r="H13" s="263">
        <f t="shared" si="1"/>
        <v>0</v>
      </c>
      <c r="I13" s="267">
        <f t="shared" si="3"/>
        <v>0</v>
      </c>
      <c r="J13" s="247">
        <f t="shared" si="4"/>
        <v>0</v>
      </c>
    </row>
    <row r="14" spans="1:10" s="236" customFormat="1" ht="15.75" customHeight="1">
      <c r="A14" s="251" t="s">
        <v>276</v>
      </c>
      <c r="B14" s="249" t="s">
        <v>289</v>
      </c>
      <c r="C14" s="317">
        <v>0</v>
      </c>
      <c r="D14" s="233">
        <v>0</v>
      </c>
      <c r="E14" s="246">
        <f t="shared" si="0"/>
        <v>0</v>
      </c>
      <c r="F14" s="263">
        <f t="shared" si="2"/>
        <v>0</v>
      </c>
      <c r="G14" s="266">
        <v>0</v>
      </c>
      <c r="H14" s="263">
        <f t="shared" si="1"/>
        <v>0</v>
      </c>
      <c r="I14" s="267">
        <f t="shared" si="3"/>
        <v>0</v>
      </c>
      <c r="J14" s="247">
        <f t="shared" si="4"/>
        <v>0</v>
      </c>
    </row>
    <row r="15" spans="1:10" s="236" customFormat="1" ht="15.75" customHeight="1">
      <c r="A15" s="251" t="s">
        <v>277</v>
      </c>
      <c r="B15" s="249" t="s">
        <v>290</v>
      </c>
      <c r="C15" s="317">
        <v>0</v>
      </c>
      <c r="D15" s="233">
        <v>0</v>
      </c>
      <c r="E15" s="246">
        <f t="shared" si="0"/>
        <v>0</v>
      </c>
      <c r="F15" s="263">
        <f t="shared" si="2"/>
        <v>0</v>
      </c>
      <c r="G15" s="266">
        <v>0</v>
      </c>
      <c r="H15" s="263">
        <f t="shared" si="1"/>
        <v>0</v>
      </c>
      <c r="I15" s="267">
        <f t="shared" si="3"/>
        <v>0</v>
      </c>
      <c r="J15" s="247">
        <f t="shared" si="4"/>
        <v>0</v>
      </c>
    </row>
    <row r="16" spans="1:10" s="236" customFormat="1" ht="15.75" customHeight="1">
      <c r="A16" s="251" t="s">
        <v>278</v>
      </c>
      <c r="B16" s="249" t="s">
        <v>291</v>
      </c>
      <c r="C16" s="317">
        <v>0</v>
      </c>
      <c r="D16" s="233">
        <v>0</v>
      </c>
      <c r="E16" s="246">
        <f t="shared" si="0"/>
        <v>0</v>
      </c>
      <c r="F16" s="263">
        <f t="shared" si="2"/>
        <v>0</v>
      </c>
      <c r="G16" s="266">
        <v>0</v>
      </c>
      <c r="H16" s="263">
        <f t="shared" si="1"/>
        <v>0</v>
      </c>
      <c r="I16" s="267">
        <f t="shared" si="3"/>
        <v>0</v>
      </c>
      <c r="J16" s="247">
        <f t="shared" si="4"/>
        <v>0</v>
      </c>
    </row>
    <row r="17" spans="1:10" s="236" customFormat="1" ht="15.75" customHeight="1" thickBot="1">
      <c r="A17" s="274" t="s">
        <v>279</v>
      </c>
      <c r="B17" s="253" t="s">
        <v>333</v>
      </c>
      <c r="C17" s="318">
        <v>0</v>
      </c>
      <c r="D17" s="254">
        <v>0</v>
      </c>
      <c r="E17" s="255">
        <f t="shared" si="0"/>
        <v>0</v>
      </c>
      <c r="F17" s="263">
        <f t="shared" si="2"/>
        <v>0</v>
      </c>
      <c r="G17" s="275">
        <v>0</v>
      </c>
      <c r="H17" s="263">
        <f t="shared" si="1"/>
        <v>0</v>
      </c>
      <c r="I17" s="273">
        <f t="shared" si="3"/>
        <v>0</v>
      </c>
      <c r="J17" s="256">
        <f>SUM(F17,H17)</f>
        <v>0</v>
      </c>
    </row>
    <row r="18" spans="1:10" s="236" customFormat="1" ht="15.75" customHeight="1" thickBot="1">
      <c r="A18" s="719" t="s">
        <v>261</v>
      </c>
      <c r="B18" s="724"/>
      <c r="C18" s="319">
        <f>SUM(C9:C17)</f>
        <v>0</v>
      </c>
      <c r="D18" s="276">
        <f>SUM(D9:D17)</f>
        <v>0</v>
      </c>
      <c r="E18" s="276">
        <f>SUM(E9:E17)</f>
        <v>0</v>
      </c>
      <c r="F18" s="277">
        <f>IF(E18=0,0,E18/I18)</f>
        <v>0</v>
      </c>
      <c r="G18" s="278">
        <f>SUM(G9:G17)</f>
        <v>0</v>
      </c>
      <c r="H18" s="277">
        <f>IF(G18=0,0,G18/I18)</f>
        <v>0</v>
      </c>
      <c r="I18" s="278">
        <f>SUM(E18,G18)</f>
        <v>0</v>
      </c>
      <c r="J18" s="279">
        <f t="shared" si="4"/>
        <v>0</v>
      </c>
    </row>
    <row r="19" spans="1:10" s="236" customFormat="1" ht="15.75" customHeight="1" thickBot="1">
      <c r="A19" s="719" t="s">
        <v>260</v>
      </c>
      <c r="B19" s="720"/>
      <c r="C19" s="720"/>
      <c r="D19" s="720"/>
      <c r="E19" s="720"/>
      <c r="F19" s="720"/>
      <c r="G19" s="720"/>
      <c r="H19" s="720"/>
      <c r="I19" s="720"/>
      <c r="J19" s="721"/>
    </row>
    <row r="20" spans="1:10" s="4" customFormat="1" ht="15.75" customHeight="1">
      <c r="A20" s="712" t="s">
        <v>297</v>
      </c>
      <c r="B20" s="713"/>
      <c r="C20" s="713"/>
      <c r="D20" s="713"/>
      <c r="E20" s="713"/>
      <c r="F20" s="714"/>
      <c r="G20" s="715" t="s">
        <v>296</v>
      </c>
      <c r="H20" s="716"/>
      <c r="I20" s="713" t="s">
        <v>32</v>
      </c>
      <c r="J20" s="714"/>
    </row>
    <row r="21" spans="1:10" s="236" customFormat="1" ht="15.75" customHeight="1">
      <c r="A21" s="731" t="s">
        <v>34</v>
      </c>
      <c r="B21" s="732"/>
      <c r="C21" s="232" t="s">
        <v>299</v>
      </c>
      <c r="D21" s="232" t="s">
        <v>300</v>
      </c>
      <c r="E21" s="232" t="s">
        <v>268</v>
      </c>
      <c r="F21" s="245" t="s">
        <v>298</v>
      </c>
      <c r="G21" s="265" t="s">
        <v>33</v>
      </c>
      <c r="H21" s="268" t="s">
        <v>62</v>
      </c>
      <c r="I21" s="262" t="s">
        <v>269</v>
      </c>
      <c r="J21" s="245" t="s">
        <v>63</v>
      </c>
    </row>
    <row r="22" spans="1:10" s="236" customFormat="1" ht="15.75" customHeight="1">
      <c r="A22" s="248" t="s">
        <v>280</v>
      </c>
      <c r="B22" s="249" t="s">
        <v>307</v>
      </c>
      <c r="C22" s="317">
        <v>0</v>
      </c>
      <c r="D22" s="233">
        <v>0</v>
      </c>
      <c r="E22" s="246">
        <f>+D22</f>
        <v>0</v>
      </c>
      <c r="F22" s="263">
        <f>IF(E22=0,0,E22/I22)</f>
        <v>0</v>
      </c>
      <c r="G22" s="267">
        <v>0</v>
      </c>
      <c r="H22" s="263">
        <f>IF(G22=0,0,G22/I22)</f>
        <v>0</v>
      </c>
      <c r="I22" s="264">
        <f aca="true" t="shared" si="5" ref="I22:J25">SUM(E22,G22)</f>
        <v>0</v>
      </c>
      <c r="J22" s="247">
        <f t="shared" si="5"/>
        <v>0</v>
      </c>
    </row>
    <row r="23" spans="1:10" s="236" customFormat="1" ht="15.75" customHeight="1">
      <c r="A23" s="248" t="s">
        <v>281</v>
      </c>
      <c r="B23" s="249" t="s">
        <v>332</v>
      </c>
      <c r="C23" s="320" t="s">
        <v>334</v>
      </c>
      <c r="D23" s="233">
        <v>0</v>
      </c>
      <c r="E23" s="246">
        <f>+D23</f>
        <v>0</v>
      </c>
      <c r="F23" s="263">
        <f>IF(E23=0,0,E23/I23)</f>
        <v>0</v>
      </c>
      <c r="G23" s="267">
        <v>0</v>
      </c>
      <c r="H23" s="263">
        <f>IF(G23=0,0,G23/I23)</f>
        <v>0</v>
      </c>
      <c r="I23" s="264">
        <f t="shared" si="5"/>
        <v>0</v>
      </c>
      <c r="J23" s="247">
        <f t="shared" si="5"/>
        <v>0</v>
      </c>
    </row>
    <row r="24" spans="1:10" s="236" customFormat="1" ht="15.75" customHeight="1">
      <c r="A24" s="248" t="s">
        <v>264</v>
      </c>
      <c r="B24" s="249" t="s">
        <v>282</v>
      </c>
      <c r="C24" s="320" t="s">
        <v>334</v>
      </c>
      <c r="D24" s="233">
        <v>0</v>
      </c>
      <c r="E24" s="246">
        <f>+D24</f>
        <v>0</v>
      </c>
      <c r="F24" s="263">
        <f>IF(E24=0,0,E24/I24)</f>
        <v>0</v>
      </c>
      <c r="G24" s="267">
        <v>0</v>
      </c>
      <c r="H24" s="263">
        <f>IF(G24=0,0,G24/I24)</f>
        <v>0</v>
      </c>
      <c r="I24" s="264">
        <f t="shared" si="5"/>
        <v>0</v>
      </c>
      <c r="J24" s="247">
        <f t="shared" si="5"/>
        <v>0</v>
      </c>
    </row>
    <row r="25" spans="1:10" s="236" customFormat="1" ht="15.75" customHeight="1">
      <c r="A25" s="252" t="s">
        <v>265</v>
      </c>
      <c r="B25" s="253" t="s">
        <v>283</v>
      </c>
      <c r="C25" s="320" t="s">
        <v>334</v>
      </c>
      <c r="D25" s="254">
        <v>0</v>
      </c>
      <c r="E25" s="255">
        <f>+D25</f>
        <v>0</v>
      </c>
      <c r="F25" s="263">
        <f>IF(E25=0,0,E25/I25)</f>
        <v>0</v>
      </c>
      <c r="G25" s="273">
        <v>0</v>
      </c>
      <c r="H25" s="263">
        <f>IF(G25=0,0,G25/I25)</f>
        <v>0</v>
      </c>
      <c r="I25" s="272">
        <f t="shared" si="5"/>
        <v>0</v>
      </c>
      <c r="J25" s="256">
        <f t="shared" si="5"/>
        <v>0</v>
      </c>
    </row>
    <row r="26" spans="1:10" s="236" customFormat="1" ht="15.75" customHeight="1">
      <c r="A26" s="706" t="s">
        <v>270</v>
      </c>
      <c r="B26" s="707"/>
      <c r="C26" s="707"/>
      <c r="D26" s="707"/>
      <c r="E26" s="707"/>
      <c r="F26" s="708"/>
      <c r="G26" s="269"/>
      <c r="H26" s="271"/>
      <c r="I26" s="270"/>
      <c r="J26" s="271"/>
    </row>
    <row r="27" spans="1:10" s="236" customFormat="1" ht="15.75" customHeight="1">
      <c r="A27" s="248" t="s">
        <v>266</v>
      </c>
      <c r="B27" s="250"/>
      <c r="C27" s="317">
        <v>0</v>
      </c>
      <c r="D27" s="233">
        <v>0</v>
      </c>
      <c r="E27" s="246">
        <f>+D27</f>
        <v>0</v>
      </c>
      <c r="F27" s="263">
        <f>IF(E27=0,0,E27/I27)</f>
        <v>0</v>
      </c>
      <c r="G27" s="267">
        <v>0</v>
      </c>
      <c r="H27" s="263">
        <f>IF(G27=0,0,G27/I27)</f>
        <v>0</v>
      </c>
      <c r="I27" s="264">
        <f aca="true" t="shared" si="6" ref="I27:J29">SUM(E27,G27)</f>
        <v>0</v>
      </c>
      <c r="J27" s="247">
        <f t="shared" si="6"/>
        <v>0</v>
      </c>
    </row>
    <row r="28" spans="1:10" s="236" customFormat="1" ht="15.75" customHeight="1" thickBot="1">
      <c r="A28" s="252" t="s">
        <v>267</v>
      </c>
      <c r="B28" s="280"/>
      <c r="C28" s="318">
        <v>0</v>
      </c>
      <c r="D28" s="254">
        <v>0</v>
      </c>
      <c r="E28" s="255">
        <f>+D28</f>
        <v>0</v>
      </c>
      <c r="F28" s="263">
        <f>IF(E28=0,0,E28/I28)</f>
        <v>0</v>
      </c>
      <c r="G28" s="273">
        <v>0</v>
      </c>
      <c r="H28" s="263">
        <f>IF(G28=0,0,G28/I28)</f>
        <v>0</v>
      </c>
      <c r="I28" s="272">
        <f t="shared" si="6"/>
        <v>0</v>
      </c>
      <c r="J28" s="256">
        <f t="shared" si="6"/>
        <v>0</v>
      </c>
    </row>
    <row r="29" spans="1:10" s="236" customFormat="1" ht="15.75" customHeight="1" thickBot="1">
      <c r="A29" s="715" t="s">
        <v>263</v>
      </c>
      <c r="B29" s="725"/>
      <c r="C29" s="321">
        <f>SUM(C22:C28)</f>
        <v>0</v>
      </c>
      <c r="D29" s="285">
        <f>SUM(D22:D28)</f>
        <v>0</v>
      </c>
      <c r="E29" s="285">
        <f>+D29</f>
        <v>0</v>
      </c>
      <c r="F29" s="284">
        <f>IF(E29=0,0,E29/I29)</f>
        <v>0</v>
      </c>
      <c r="G29" s="283">
        <f>SUM(G22:G28)</f>
        <v>0</v>
      </c>
      <c r="H29" s="284">
        <f>IF(G29=0,0,G29/I29)</f>
        <v>0</v>
      </c>
      <c r="I29" s="281">
        <f t="shared" si="6"/>
        <v>0</v>
      </c>
      <c r="J29" s="282">
        <f t="shared" si="6"/>
        <v>0</v>
      </c>
    </row>
    <row r="30" spans="1:10" s="236" customFormat="1" ht="15.75" customHeight="1" thickBot="1">
      <c r="A30" s="726" t="s">
        <v>32</v>
      </c>
      <c r="B30" s="727"/>
      <c r="C30" s="322">
        <f>+C18+C29</f>
        <v>0</v>
      </c>
      <c r="D30" s="287">
        <f>+D18+D29</f>
        <v>0</v>
      </c>
      <c r="E30" s="289">
        <f>+D30</f>
        <v>0</v>
      </c>
      <c r="F30" s="291">
        <f>IF(E30=0,0,E30/I30)</f>
        <v>0</v>
      </c>
      <c r="G30" s="289">
        <f>+G18+G29</f>
        <v>0</v>
      </c>
      <c r="H30" s="291">
        <f>IF(G30=0,0,G30/I30)</f>
        <v>0</v>
      </c>
      <c r="I30" s="290">
        <f>+E30+G30</f>
        <v>0</v>
      </c>
      <c r="J30" s="288">
        <f>+F30+H30</f>
        <v>0</v>
      </c>
    </row>
    <row r="31" spans="1:10" s="236" customFormat="1" ht="15.75" customHeight="1" thickBot="1">
      <c r="A31" s="728" t="s">
        <v>301</v>
      </c>
      <c r="B31" s="729"/>
      <c r="C31" s="729"/>
      <c r="D31" s="730"/>
      <c r="E31" s="286">
        <f>IF(I30=0,0,D30/I30)</f>
        <v>0</v>
      </c>
      <c r="F31" s="235"/>
      <c r="G31" s="234"/>
      <c r="H31" s="235"/>
      <c r="I31" s="710" t="s">
        <v>302</v>
      </c>
      <c r="J31" s="711"/>
    </row>
    <row r="32" spans="1:10" s="9" customFormat="1" ht="15" customHeight="1">
      <c r="A32" s="472" t="str">
        <f>Carátula1!$A$45</f>
        <v>Ventanilla DeTIEC</v>
      </c>
      <c r="B32" s="472"/>
      <c r="C32" s="237"/>
      <c r="D32" s="8"/>
      <c r="E32" s="8"/>
      <c r="F32" s="8"/>
      <c r="G32" s="8"/>
      <c r="H32" s="8"/>
      <c r="I32" s="8"/>
      <c r="J32" s="332" t="s">
        <v>365</v>
      </c>
    </row>
    <row r="33" spans="1:15" ht="15" customHeight="1">
      <c r="A33" s="709">
        <f>IF(A34="",CONCATENATE(C57,C56,C55),"")</f>
      </c>
      <c r="B33" s="709"/>
      <c r="C33" s="709"/>
      <c r="D33" s="709"/>
      <c r="E33" s="709"/>
      <c r="F33" s="709"/>
      <c r="G33" s="709"/>
      <c r="H33" s="709"/>
      <c r="I33" s="709"/>
      <c r="J33" s="709"/>
      <c r="K33" s="1"/>
      <c r="L33" s="449">
        <f>IF(AND($A$33="¡El aporte propio es el adecuado!",$A$34=""),"SI CONSIDERA COMPLETA LA TABLA...","")</f>
      </c>
      <c r="M33" s="1"/>
      <c r="O33" s="1"/>
    </row>
    <row r="34" spans="1:14" s="9" customFormat="1" ht="15" customHeight="1">
      <c r="A34" s="709" t="str">
        <f>IF(E31&lt;0.15,"¡El Aporte Incremental es insuficiente! (Debe ser como mínimo el 30% del Total del Proyecto)","")</f>
        <v>¡El Aporte Incremental es insuficiente! (Debe ser como mínimo el 30% del Total del Proyecto)</v>
      </c>
      <c r="B34" s="709"/>
      <c r="C34" s="709"/>
      <c r="D34" s="709"/>
      <c r="E34" s="709"/>
      <c r="F34" s="709"/>
      <c r="G34" s="709"/>
      <c r="H34" s="709"/>
      <c r="I34" s="709"/>
      <c r="J34" s="709"/>
      <c r="L34" s="449"/>
      <c r="N34" s="10"/>
    </row>
    <row r="35" spans="2:15" ht="15" customHeight="1">
      <c r="B35" s="200"/>
      <c r="C35" s="200"/>
      <c r="D35" s="200"/>
      <c r="E35" s="200"/>
      <c r="F35" s="200"/>
      <c r="G35" s="200"/>
      <c r="H35" s="200"/>
      <c r="I35" s="200"/>
      <c r="J35" s="200"/>
      <c r="K35" s="1"/>
      <c r="L35" s="449"/>
      <c r="M35" s="1"/>
      <c r="O35" s="1"/>
    </row>
    <row r="36" spans="2:15" ht="15" customHeight="1">
      <c r="B36" s="200"/>
      <c r="C36" s="200"/>
      <c r="D36" s="200"/>
      <c r="E36" s="200"/>
      <c r="F36" s="200"/>
      <c r="G36" s="200"/>
      <c r="H36" s="200"/>
      <c r="I36" s="200"/>
      <c r="J36" s="200"/>
      <c r="K36" s="1"/>
      <c r="L36" s="158" t="str">
        <f>IF(AND($A$33="¡El aporte propio es el adecuado!",$A$34=""),"FAVOR PASAR A SGTE. PAG.","DATOS AÚN INCOMPLETOS")</f>
        <v>DATOS AÚN INCOMPLETOS</v>
      </c>
      <c r="M36" s="1"/>
      <c r="O36" s="1"/>
    </row>
    <row r="37" spans="2:15" ht="15" customHeight="1" hidden="1">
      <c r="B37" s="200"/>
      <c r="C37" s="200"/>
      <c r="D37" s="200"/>
      <c r="E37" s="200"/>
      <c r="F37" s="200"/>
      <c r="G37" s="200"/>
      <c r="H37" s="200"/>
      <c r="I37" s="200"/>
      <c r="J37" s="200"/>
      <c r="K37" s="200"/>
      <c r="L37" s="200"/>
      <c r="M37" s="200"/>
      <c r="N37" s="200"/>
      <c r="O37" s="200"/>
    </row>
    <row r="38" spans="3:15" ht="15" customHeight="1" hidden="1">
      <c r="C38" s="66" t="s">
        <v>50</v>
      </c>
      <c r="D38" s="67">
        <v>0.3</v>
      </c>
      <c r="K38" s="200"/>
      <c r="L38" s="200"/>
      <c r="M38" s="200"/>
      <c r="N38" s="200"/>
      <c r="O38" s="200"/>
    </row>
    <row r="39" spans="3:4" ht="15" customHeight="1" hidden="1">
      <c r="C39" s="68" t="s">
        <v>51</v>
      </c>
      <c r="D39" s="69">
        <v>0.2</v>
      </c>
    </row>
    <row r="40" ht="15" customHeight="1" hidden="1">
      <c r="D40" s="198"/>
    </row>
    <row r="41" spans="3:4" ht="15" customHeight="1" hidden="1">
      <c r="C41" s="66" t="s">
        <v>52</v>
      </c>
      <c r="D41" s="202" t="e">
        <f>IF(AND(#REF!="",#REF!="",#REF!="",#REF!=""),0,1)</f>
        <v>#REF!</v>
      </c>
    </row>
    <row r="42" spans="2:4" ht="15" customHeight="1" hidden="1">
      <c r="B42" s="723" t="s">
        <v>55</v>
      </c>
      <c r="C42" s="502" t="e">
        <f>IF(D41&gt;0,"¡Revisar selección en pág. 3! ","")</f>
        <v>#REF!</v>
      </c>
      <c r="D42" s="718"/>
    </row>
    <row r="43" spans="2:4" ht="15" customHeight="1" hidden="1">
      <c r="B43" s="723"/>
      <c r="C43" s="501" t="e">
        <f>IF(C42="",0,1)</f>
        <v>#REF!</v>
      </c>
      <c r="D43" s="722"/>
    </row>
    <row r="44" ht="15" customHeight="1" hidden="1">
      <c r="D44" s="198"/>
    </row>
    <row r="45" spans="3:4" ht="15" customHeight="1" hidden="1">
      <c r="C45" s="66" t="s">
        <v>53</v>
      </c>
      <c r="D45" s="202" t="e">
        <f>#REF!</f>
        <v>#REF!</v>
      </c>
    </row>
    <row r="46" spans="3:4" ht="15" customHeight="1" hidden="1">
      <c r="C46" s="68" t="s">
        <v>54</v>
      </c>
      <c r="D46" s="201">
        <f>Datos2!$G$28</f>
        <v>0</v>
      </c>
    </row>
    <row r="47" ht="15" customHeight="1" hidden="1">
      <c r="D47" s="198"/>
    </row>
    <row r="48" spans="3:4" ht="15" customHeight="1" hidden="1">
      <c r="C48" s="70" t="s">
        <v>60</v>
      </c>
      <c r="D48" s="72" t="e">
        <f>IF(OR($D$45&gt;0,$D$46&gt;2),$D$39,$D$38)</f>
        <v>#REF!</v>
      </c>
    </row>
    <row r="49" ht="15" customHeight="1" hidden="1"/>
    <row r="50" spans="2:4" ht="15" customHeight="1" hidden="1">
      <c r="B50" s="723" t="s">
        <v>56</v>
      </c>
      <c r="C50" s="502" t="e">
        <f>IF($F$30&lt;$D$48,CONCATENATE("¡El aporte propio debe superar el ",$D$48*100,"%! "),"")</f>
        <v>#REF!</v>
      </c>
      <c r="D50" s="718"/>
    </row>
    <row r="51" spans="2:4" ht="15" customHeight="1" hidden="1">
      <c r="B51" s="723"/>
      <c r="C51" s="501" t="e">
        <f>IF(C50="",0,5)</f>
        <v>#REF!</v>
      </c>
      <c r="D51" s="722"/>
    </row>
    <row r="52" ht="15" customHeight="1" hidden="1"/>
    <row r="53" spans="3:4" ht="15" customHeight="1" hidden="1">
      <c r="C53" s="70" t="s">
        <v>57</v>
      </c>
      <c r="D53" s="71" t="e">
        <f>SUM(C43,C51)</f>
        <v>#REF!</v>
      </c>
    </row>
    <row r="54" spans="3:4" ht="15" customHeight="1" hidden="1">
      <c r="C54" s="199"/>
      <c r="D54" s="199"/>
    </row>
    <row r="55" spans="2:5" ht="15" customHeight="1" hidden="1">
      <c r="B55" s="198" t="s">
        <v>58</v>
      </c>
      <c r="C55" s="717" t="e">
        <f>IF($D$53&gt;0,$C$42,"")</f>
        <v>#REF!</v>
      </c>
      <c r="D55" s="717"/>
      <c r="E55" s="1" t="e">
        <f>IF(C55="",0,1)</f>
        <v>#REF!</v>
      </c>
    </row>
    <row r="56" spans="2:5" ht="15" customHeight="1" hidden="1">
      <c r="B56" s="198" t="s">
        <v>59</v>
      </c>
      <c r="C56" s="717" t="e">
        <f>IF(AND($D$53&gt;3,C55=""),$C$50,"")</f>
        <v>#REF!</v>
      </c>
      <c r="D56" s="717"/>
      <c r="E56" s="1" t="e">
        <f>IF(C56="",0,1)</f>
        <v>#REF!</v>
      </c>
    </row>
    <row r="57" spans="2:4" ht="15" customHeight="1" hidden="1">
      <c r="B57" s="198" t="s">
        <v>61</v>
      </c>
      <c r="C57" s="717" t="e">
        <f>IF(AND(C55="",C56=""),"¡El aporte propio es el adecuado!","¡APORTE PROPIO NO VÁLIDO! ")</f>
        <v>#REF!</v>
      </c>
      <c r="D57" s="717"/>
    </row>
    <row r="58" ht="15" customHeight="1" hidden="1"/>
    <row r="59" spans="2:4" ht="15" customHeight="1" hidden="1">
      <c r="B59" s="198"/>
      <c r="C59" s="420"/>
      <c r="D59" s="420"/>
    </row>
  </sheetData>
  <sheetProtection password="C03D" sheet="1"/>
  <protectedRanges>
    <protectedRange sqref="C9:D17 G9:G17 B27:D28 C22:D25" name="Rango1"/>
  </protectedRanges>
  <mergeCells count="38">
    <mergeCell ref="A18:B18"/>
    <mergeCell ref="A32:B32"/>
    <mergeCell ref="H2:J2"/>
    <mergeCell ref="C2:G2"/>
    <mergeCell ref="B3:J3"/>
    <mergeCell ref="A29:B29"/>
    <mergeCell ref="A30:B30"/>
    <mergeCell ref="A31:D31"/>
    <mergeCell ref="A21:B21"/>
    <mergeCell ref="A8:B8"/>
    <mergeCell ref="C59:D59"/>
    <mergeCell ref="C51:D51"/>
    <mergeCell ref="B42:B43"/>
    <mergeCell ref="B50:B51"/>
    <mergeCell ref="C55:D55"/>
    <mergeCell ref="C50:D50"/>
    <mergeCell ref="C43:D43"/>
    <mergeCell ref="C56:D56"/>
    <mergeCell ref="I20:J20"/>
    <mergeCell ref="C57:D57"/>
    <mergeCell ref="C42:D42"/>
    <mergeCell ref="L1:L3"/>
    <mergeCell ref="L33:L35"/>
    <mergeCell ref="A1:J1"/>
    <mergeCell ref="A5:J5"/>
    <mergeCell ref="A4:B4"/>
    <mergeCell ref="A6:J6"/>
    <mergeCell ref="A19:J19"/>
    <mergeCell ref="A26:F26"/>
    <mergeCell ref="A34:J34"/>
    <mergeCell ref="A33:J33"/>
    <mergeCell ref="I31:J31"/>
    <mergeCell ref="A2:B2"/>
    <mergeCell ref="A7:F7"/>
    <mergeCell ref="G7:H7"/>
    <mergeCell ref="I7:J7"/>
    <mergeCell ref="A20:F20"/>
    <mergeCell ref="G20:H20"/>
  </mergeCells>
  <printOptions horizontalCentered="1"/>
  <pageMargins left="0.7" right="0.7" top="0.75" bottom="0.75" header="0.3" footer="0.3"/>
  <pageSetup fitToHeight="2"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AJ47"/>
  <sheetViews>
    <sheetView zoomScalePageLayoutView="0" workbookViewId="0" topLeftCell="A19">
      <selection activeCell="J32" sqref="J32:J33"/>
    </sheetView>
  </sheetViews>
  <sheetFormatPr defaultColWidth="12.28125" defaultRowHeight="16.5" customHeight="1"/>
  <cols>
    <col min="1" max="1" width="12.28125" style="3" customWidth="1"/>
    <col min="2" max="2" width="14.8515625" style="1" customWidth="1"/>
    <col min="3" max="3" width="10.00390625" style="1" customWidth="1"/>
    <col min="4" max="8" width="9.7109375" style="1" customWidth="1"/>
    <col min="9" max="9" width="2.7109375" style="1" customWidth="1"/>
    <col min="10" max="10" width="26.7109375" style="15" bestFit="1" customWidth="1"/>
    <col min="11" max="11" width="2.7109375" style="1" customWidth="1"/>
    <col min="12" max="12" width="14.28125" style="22" hidden="1" customWidth="1"/>
    <col min="13" max="13" width="18.7109375" style="20" hidden="1" customWidth="1"/>
    <col min="14" max="18" width="3.7109375" style="1" hidden="1" customWidth="1"/>
    <col min="19" max="19" width="2.7109375" style="1" customWidth="1"/>
    <col min="20" max="16384" width="12.28125" style="1" customWidth="1"/>
  </cols>
  <sheetData>
    <row r="1" spans="1:13" ht="16.5" customHeight="1" thickBot="1">
      <c r="A1" s="356" t="str">
        <f>Carátula1!$A$1</f>
        <v>Consejo Nacional de Ciencia y Tecnología - CONACYT</v>
      </c>
      <c r="B1" s="356"/>
      <c r="C1" s="356"/>
      <c r="D1" s="356"/>
      <c r="E1" s="356"/>
      <c r="F1" s="356"/>
      <c r="G1" s="356"/>
      <c r="H1" s="356"/>
      <c r="J1" s="449">
        <f>IF($M$42&gt;4,"- DATOS COMPLETOS -","")</f>
      </c>
      <c r="L1" s="257" t="s">
        <v>293</v>
      </c>
      <c r="M1" s="258">
        <f>IF($M$42&gt;4,1,0)</f>
        <v>0</v>
      </c>
    </row>
    <row r="2" spans="1:10" ht="16.5" customHeight="1">
      <c r="A2" s="355" t="str">
        <f>Carátula1!$A$2</f>
        <v>Form_Propuesta_DeTIEC </v>
      </c>
      <c r="B2" s="355"/>
      <c r="C2" s="309"/>
      <c r="D2" s="356" t="str">
        <f>Carátula1!$C$2</f>
        <v>Vigencia: Septiembre 2014</v>
      </c>
      <c r="E2" s="356"/>
      <c r="F2" s="356"/>
      <c r="G2" s="357" t="str">
        <f>Carátula1!$F$2</f>
        <v>Versión: 2</v>
      </c>
      <c r="H2" s="357"/>
      <c r="J2" s="449"/>
    </row>
    <row r="3" spans="1:10" ht="16.5" customHeight="1" thickBot="1">
      <c r="A3" s="559" t="str">
        <f>+Datos2!A4</f>
        <v>Propuesta de Proyecto</v>
      </c>
      <c r="B3" s="559"/>
      <c r="C3" s="559"/>
      <c r="D3" s="559"/>
      <c r="E3" s="559"/>
      <c r="F3" s="559"/>
      <c r="G3" s="559"/>
      <c r="H3" s="559"/>
      <c r="J3" s="65" t="str">
        <f>IF($M$42&gt;4,"FAVOR PASAR A SGTE. PAG.","DATOS AÚN INCOMPLETOS")</f>
        <v>DATOS AÚN INCOMPLETOS</v>
      </c>
    </row>
    <row r="4" spans="1:13" s="5" customFormat="1" ht="16.5" customHeight="1" thickBot="1">
      <c r="A4" s="560" t="s">
        <v>28</v>
      </c>
      <c r="B4" s="646"/>
      <c r="C4" s="646"/>
      <c r="D4" s="646"/>
      <c r="E4" s="646"/>
      <c r="F4" s="646"/>
      <c r="G4" s="646"/>
      <c r="H4" s="647"/>
      <c r="J4" s="16"/>
      <c r="K4" s="1"/>
      <c r="L4" s="22"/>
      <c r="M4" s="20"/>
    </row>
    <row r="5" spans="1:13" s="5" customFormat="1" ht="16.5" customHeight="1">
      <c r="A5" s="763" t="s">
        <v>29</v>
      </c>
      <c r="B5" s="764"/>
      <c r="C5" s="764"/>
      <c r="D5" s="764"/>
      <c r="E5" s="764"/>
      <c r="F5" s="764"/>
      <c r="G5" s="764"/>
      <c r="H5" s="765"/>
      <c r="J5" s="608">
        <f>IF(SUM(J7:J16)&lt;0,"¡EXCESO DE CARACTERES!","")</f>
      </c>
      <c r="K5" s="1"/>
      <c r="L5" s="447" t="s">
        <v>37</v>
      </c>
      <c r="M5" s="443" t="s">
        <v>36</v>
      </c>
    </row>
    <row r="6" spans="1:13" s="5" customFormat="1" ht="16.5" customHeight="1" thickBot="1">
      <c r="A6" s="766"/>
      <c r="B6" s="767"/>
      <c r="C6" s="767"/>
      <c r="D6" s="767"/>
      <c r="E6" s="767"/>
      <c r="F6" s="767"/>
      <c r="G6" s="767"/>
      <c r="H6" s="768"/>
      <c r="J6" s="608"/>
      <c r="K6" s="1"/>
      <c r="L6" s="448"/>
      <c r="M6" s="444"/>
    </row>
    <row r="7" spans="1:13" s="5" customFormat="1" ht="16.5" customHeight="1">
      <c r="A7" s="590"/>
      <c r="B7" s="591"/>
      <c r="C7" s="591"/>
      <c r="D7" s="591"/>
      <c r="E7" s="591"/>
      <c r="F7" s="591"/>
      <c r="G7" s="591"/>
      <c r="H7" s="592"/>
      <c r="J7" s="375">
        <f>IF(L7=0,"",L7)</f>
      </c>
      <c r="K7" s="1"/>
      <c r="L7" s="369">
        <f>IF(970-LEN(A7)&lt;0,970-LEN(A7),0)</f>
        <v>0</v>
      </c>
      <c r="M7" s="442">
        <f>IF(A7="",0,1)</f>
        <v>0</v>
      </c>
    </row>
    <row r="8" spans="1:13" s="5" customFormat="1" ht="16.5" customHeight="1">
      <c r="A8" s="569"/>
      <c r="B8" s="570"/>
      <c r="C8" s="570"/>
      <c r="D8" s="570"/>
      <c r="E8" s="570"/>
      <c r="F8" s="570"/>
      <c r="G8" s="570"/>
      <c r="H8" s="571"/>
      <c r="J8" s="375"/>
      <c r="K8" s="1"/>
      <c r="L8" s="370"/>
      <c r="M8" s="440"/>
    </row>
    <row r="9" spans="1:13" s="5" customFormat="1" ht="16.5" customHeight="1">
      <c r="A9" s="569"/>
      <c r="B9" s="570"/>
      <c r="C9" s="570"/>
      <c r="D9" s="570"/>
      <c r="E9" s="570"/>
      <c r="F9" s="570"/>
      <c r="G9" s="570"/>
      <c r="H9" s="571"/>
      <c r="J9" s="375"/>
      <c r="K9" s="1"/>
      <c r="L9" s="370"/>
      <c r="M9" s="440"/>
    </row>
    <row r="10" spans="1:13" s="5" customFormat="1" ht="16.5" customHeight="1">
      <c r="A10" s="569"/>
      <c r="B10" s="570"/>
      <c r="C10" s="570"/>
      <c r="D10" s="570"/>
      <c r="E10" s="570"/>
      <c r="F10" s="570"/>
      <c r="G10" s="570"/>
      <c r="H10" s="571"/>
      <c r="J10" s="375"/>
      <c r="K10" s="1"/>
      <c r="L10" s="370"/>
      <c r="M10" s="440"/>
    </row>
    <row r="11" spans="1:13" s="5" customFormat="1" ht="16.5" customHeight="1">
      <c r="A11" s="569"/>
      <c r="B11" s="570"/>
      <c r="C11" s="570"/>
      <c r="D11" s="570"/>
      <c r="E11" s="570"/>
      <c r="F11" s="570"/>
      <c r="G11" s="570"/>
      <c r="H11" s="571"/>
      <c r="J11" s="375"/>
      <c r="K11" s="1"/>
      <c r="L11" s="370"/>
      <c r="M11" s="440"/>
    </row>
    <row r="12" spans="1:13" s="5" customFormat="1" ht="16.5" customHeight="1">
      <c r="A12" s="593"/>
      <c r="B12" s="594"/>
      <c r="C12" s="594"/>
      <c r="D12" s="594"/>
      <c r="E12" s="594"/>
      <c r="F12" s="594"/>
      <c r="G12" s="594"/>
      <c r="H12" s="595"/>
      <c r="J12" s="375"/>
      <c r="K12" s="1"/>
      <c r="L12" s="635"/>
      <c r="M12" s="636"/>
    </row>
    <row r="13" spans="1:13" s="5" customFormat="1" ht="16.5" customHeight="1">
      <c r="A13" s="752" t="s">
        <v>30</v>
      </c>
      <c r="B13" s="753"/>
      <c r="C13" s="753"/>
      <c r="D13" s="753"/>
      <c r="E13" s="753"/>
      <c r="F13" s="753"/>
      <c r="G13" s="753"/>
      <c r="H13" s="754"/>
      <c r="J13" s="36"/>
      <c r="K13" s="1"/>
      <c r="L13" s="750"/>
      <c r="M13" s="751"/>
    </row>
    <row r="14" spans="1:13" s="5" customFormat="1" ht="16.5" customHeight="1">
      <c r="A14" s="766"/>
      <c r="B14" s="767"/>
      <c r="C14" s="767"/>
      <c r="D14" s="767"/>
      <c r="E14" s="767"/>
      <c r="F14" s="767"/>
      <c r="G14" s="767"/>
      <c r="H14" s="768"/>
      <c r="J14" s="36"/>
      <c r="K14" s="1"/>
      <c r="L14" s="746"/>
      <c r="M14" s="748"/>
    </row>
    <row r="15" spans="1:13" s="5" customFormat="1" ht="16.5" customHeight="1">
      <c r="A15" s="569"/>
      <c r="B15" s="570"/>
      <c r="C15" s="570"/>
      <c r="D15" s="570"/>
      <c r="E15" s="570"/>
      <c r="F15" s="570"/>
      <c r="G15" s="570"/>
      <c r="H15" s="571"/>
      <c r="J15" s="375"/>
      <c r="K15" s="1"/>
      <c r="L15" s="370"/>
      <c r="M15" s="440"/>
    </row>
    <row r="16" spans="1:13" s="5" customFormat="1" ht="16.5" customHeight="1" thickBot="1">
      <c r="A16" s="569"/>
      <c r="B16" s="570"/>
      <c r="C16" s="570"/>
      <c r="D16" s="570"/>
      <c r="E16" s="570"/>
      <c r="F16" s="570"/>
      <c r="G16" s="570"/>
      <c r="H16" s="571"/>
      <c r="J16" s="375"/>
      <c r="K16" s="1"/>
      <c r="L16" s="370"/>
      <c r="M16" s="440"/>
    </row>
    <row r="17" spans="1:13" ht="16.5" customHeight="1" thickBot="1">
      <c r="A17" s="560" t="s">
        <v>64</v>
      </c>
      <c r="B17" s="646"/>
      <c r="C17" s="646"/>
      <c r="D17" s="646"/>
      <c r="E17" s="646"/>
      <c r="F17" s="646"/>
      <c r="G17" s="646"/>
      <c r="H17" s="647"/>
      <c r="J17" s="36"/>
      <c r="L17" s="30"/>
      <c r="M17" s="31"/>
    </row>
    <row r="18" spans="1:13" ht="16.5" customHeight="1">
      <c r="A18" s="752" t="s">
        <v>312</v>
      </c>
      <c r="B18" s="753"/>
      <c r="C18" s="753"/>
      <c r="D18" s="753"/>
      <c r="E18" s="753"/>
      <c r="F18" s="753"/>
      <c r="G18" s="753"/>
      <c r="H18" s="754"/>
      <c r="J18" s="608" t="str">
        <f>L20</f>
        <v>Debe completar todas las celdas (al menos indicar ''0'')</v>
      </c>
      <c r="L18" s="745"/>
      <c r="M18" s="747"/>
    </row>
    <row r="19" spans="1:13" ht="16.5" customHeight="1">
      <c r="A19" s="755"/>
      <c r="B19" s="756"/>
      <c r="C19" s="756"/>
      <c r="D19" s="756"/>
      <c r="E19" s="756"/>
      <c r="F19" s="756"/>
      <c r="G19" s="756"/>
      <c r="H19" s="757"/>
      <c r="J19" s="608"/>
      <c r="L19" s="746"/>
      <c r="M19" s="748"/>
    </row>
    <row r="20" spans="1:13" ht="16.5" customHeight="1">
      <c r="A20" s="743" t="s">
        <v>308</v>
      </c>
      <c r="B20" s="744"/>
      <c r="C20" s="347">
        <v>0</v>
      </c>
      <c r="D20" s="347">
        <v>1</v>
      </c>
      <c r="E20" s="347">
        <v>2</v>
      </c>
      <c r="F20" s="347">
        <v>3</v>
      </c>
      <c r="G20" s="347">
        <v>4</v>
      </c>
      <c r="H20" s="348">
        <v>5</v>
      </c>
      <c r="J20" s="608"/>
      <c r="L20" s="563" t="str">
        <f>IF(M20=1,"","Debe completar todas las celdas (al menos indicar '0')")</f>
        <v>Debe completar todas las celdas (al menos indicar ''0'')</v>
      </c>
      <c r="M20" s="564">
        <f>IF(R26=20,1,0)</f>
        <v>0</v>
      </c>
    </row>
    <row r="21" spans="1:13" ht="43.5" customHeight="1" thickBot="1">
      <c r="A21" s="743" t="s">
        <v>350</v>
      </c>
      <c r="B21" s="744"/>
      <c r="C21" s="338"/>
      <c r="D21" s="338"/>
      <c r="E21" s="338"/>
      <c r="F21" s="338"/>
      <c r="G21" s="338"/>
      <c r="H21" s="339"/>
      <c r="J21" s="312"/>
      <c r="L21" s="370"/>
      <c r="M21" s="749"/>
    </row>
    <row r="22" spans="1:18" s="4" customFormat="1" ht="16.5" customHeight="1">
      <c r="A22" s="735" t="s">
        <v>336</v>
      </c>
      <c r="B22" s="736"/>
      <c r="C22" s="340" t="s">
        <v>340</v>
      </c>
      <c r="D22" s="294"/>
      <c r="E22" s="294"/>
      <c r="F22" s="294"/>
      <c r="G22" s="294"/>
      <c r="H22" s="295"/>
      <c r="J22" s="36"/>
      <c r="K22" s="1"/>
      <c r="L22" s="370"/>
      <c r="M22" s="749"/>
      <c r="N22" s="300">
        <f aca="true" t="shared" si="0" ref="N22:R25">IF(D22="",0,1)</f>
        <v>0</v>
      </c>
      <c r="O22" s="301">
        <f t="shared" si="0"/>
        <v>0</v>
      </c>
      <c r="P22" s="301">
        <f t="shared" si="0"/>
        <v>0</v>
      </c>
      <c r="Q22" s="301">
        <f t="shared" si="0"/>
        <v>0</v>
      </c>
      <c r="R22" s="302">
        <f t="shared" si="0"/>
        <v>0</v>
      </c>
    </row>
    <row r="23" spans="1:18" s="4" customFormat="1" ht="16.5" customHeight="1">
      <c r="A23" s="741" t="s">
        <v>337</v>
      </c>
      <c r="B23" s="742"/>
      <c r="C23" s="340" t="s">
        <v>340</v>
      </c>
      <c r="D23" s="294"/>
      <c r="E23" s="294"/>
      <c r="F23" s="294"/>
      <c r="G23" s="294"/>
      <c r="H23" s="328"/>
      <c r="J23" s="36"/>
      <c r="K23" s="1"/>
      <c r="L23" s="370"/>
      <c r="M23" s="749"/>
      <c r="N23" s="325"/>
      <c r="O23" s="326"/>
      <c r="P23" s="326"/>
      <c r="Q23" s="326"/>
      <c r="R23" s="327"/>
    </row>
    <row r="24" spans="1:18" s="4" customFormat="1" ht="16.5" customHeight="1">
      <c r="A24" s="741" t="s">
        <v>347</v>
      </c>
      <c r="B24" s="742"/>
      <c r="C24" s="341" t="s">
        <v>340</v>
      </c>
      <c r="D24" s="323"/>
      <c r="E24" s="323"/>
      <c r="F24" s="323"/>
      <c r="G24" s="323"/>
      <c r="H24" s="324"/>
      <c r="J24" s="36"/>
      <c r="K24" s="1"/>
      <c r="L24" s="370"/>
      <c r="M24" s="749"/>
      <c r="N24" s="325"/>
      <c r="O24" s="326"/>
      <c r="P24" s="326"/>
      <c r="Q24" s="326"/>
      <c r="R24" s="327"/>
    </row>
    <row r="25" spans="1:36" ht="16.5" customHeight="1">
      <c r="A25" s="737" t="s">
        <v>351</v>
      </c>
      <c r="B25" s="738"/>
      <c r="C25" s="342" t="s">
        <v>340</v>
      </c>
      <c r="D25" s="296"/>
      <c r="E25" s="296"/>
      <c r="F25" s="296"/>
      <c r="G25" s="296"/>
      <c r="H25" s="297"/>
      <c r="J25" s="36"/>
      <c r="L25" s="370"/>
      <c r="M25" s="749"/>
      <c r="N25" s="303">
        <f t="shared" si="0"/>
        <v>0</v>
      </c>
      <c r="O25" s="293">
        <f t="shared" si="0"/>
        <v>0</v>
      </c>
      <c r="P25" s="293">
        <f t="shared" si="0"/>
        <v>0</v>
      </c>
      <c r="Q25" s="293">
        <f t="shared" si="0"/>
        <v>0</v>
      </c>
      <c r="R25" s="304">
        <f t="shared" si="0"/>
        <v>0</v>
      </c>
      <c r="S25" s="22"/>
      <c r="T25" s="22"/>
      <c r="U25" s="22"/>
      <c r="V25" s="20"/>
      <c r="W25" s="20"/>
      <c r="X25" s="44"/>
      <c r="AA25" s="44"/>
      <c r="AD25" s="44"/>
      <c r="AG25" s="44"/>
      <c r="AJ25" s="44"/>
    </row>
    <row r="26" spans="1:36" ht="16.5" customHeight="1">
      <c r="A26" s="758" t="s">
        <v>309</v>
      </c>
      <c r="B26" s="759"/>
      <c r="C26" s="343"/>
      <c r="D26" s="298">
        <f>+(D22*D24)+(D23*D25)</f>
        <v>0</v>
      </c>
      <c r="E26" s="298">
        <f>+(E22*E24)+(E23*E25)</f>
        <v>0</v>
      </c>
      <c r="F26" s="298">
        <f>+(F22*F24)+(F23*F25)</f>
        <v>0</v>
      </c>
      <c r="G26" s="298">
        <f>+(G22*G24)+(G23*G25)</f>
        <v>0</v>
      </c>
      <c r="H26" s="299">
        <f>+(G22*G24)+(G23*G25)</f>
        <v>0</v>
      </c>
      <c r="J26" s="36"/>
      <c r="L26" s="370"/>
      <c r="M26" s="749"/>
      <c r="N26" s="733" t="s">
        <v>119</v>
      </c>
      <c r="O26" s="734"/>
      <c r="P26" s="734"/>
      <c r="Q26" s="734"/>
      <c r="R26" s="305">
        <f>SUM(N22:R25,N27:R30)</f>
        <v>0</v>
      </c>
      <c r="S26" s="22"/>
      <c r="T26" s="22"/>
      <c r="U26" s="22"/>
      <c r="V26" s="20"/>
      <c r="W26" s="20"/>
      <c r="X26" s="292"/>
      <c r="AA26" s="292"/>
      <c r="AD26" s="292"/>
      <c r="AG26" s="292"/>
      <c r="AJ26" s="292"/>
    </row>
    <row r="27" spans="1:36" s="4" customFormat="1" ht="16.5" customHeight="1">
      <c r="A27" s="739" t="s">
        <v>338</v>
      </c>
      <c r="B27" s="740"/>
      <c r="C27" s="340" t="s">
        <v>340</v>
      </c>
      <c r="D27" s="294"/>
      <c r="E27" s="294"/>
      <c r="F27" s="294"/>
      <c r="G27" s="294"/>
      <c r="H27" s="295"/>
      <c r="J27" s="36"/>
      <c r="K27" s="1"/>
      <c r="L27" s="370"/>
      <c r="M27" s="749"/>
      <c r="N27" s="303">
        <f aca="true" t="shared" si="1" ref="N27:R30">IF(D27="",0,1)</f>
        <v>0</v>
      </c>
      <c r="O27" s="293">
        <f t="shared" si="1"/>
        <v>0</v>
      </c>
      <c r="P27" s="293">
        <f t="shared" si="1"/>
        <v>0</v>
      </c>
      <c r="Q27" s="293">
        <f t="shared" si="1"/>
        <v>0</v>
      </c>
      <c r="R27" s="304">
        <f t="shared" si="1"/>
        <v>0</v>
      </c>
      <c r="S27" s="22"/>
      <c r="T27" s="22"/>
      <c r="U27" s="22"/>
      <c r="V27" s="20"/>
      <c r="W27" s="20"/>
      <c r="X27" s="44"/>
      <c r="AA27" s="44"/>
      <c r="AD27" s="44"/>
      <c r="AG27" s="44"/>
      <c r="AJ27" s="44"/>
    </row>
    <row r="28" spans="1:36" s="4" customFormat="1" ht="16.5" customHeight="1">
      <c r="A28" s="735" t="s">
        <v>339</v>
      </c>
      <c r="B28" s="736"/>
      <c r="C28" s="344" t="s">
        <v>340</v>
      </c>
      <c r="D28" s="337"/>
      <c r="E28" s="337"/>
      <c r="F28" s="337"/>
      <c r="G28" s="337"/>
      <c r="H28" s="328"/>
      <c r="J28" s="36"/>
      <c r="K28" s="1"/>
      <c r="L28" s="370"/>
      <c r="M28" s="749"/>
      <c r="N28" s="329"/>
      <c r="O28" s="330"/>
      <c r="P28" s="330"/>
      <c r="Q28" s="330"/>
      <c r="R28" s="331"/>
      <c r="S28" s="22"/>
      <c r="T28" s="22"/>
      <c r="U28" s="22"/>
      <c r="V28" s="20"/>
      <c r="W28" s="20"/>
      <c r="X28" s="311"/>
      <c r="AA28" s="311"/>
      <c r="AD28" s="311"/>
      <c r="AG28" s="311"/>
      <c r="AJ28" s="311"/>
    </row>
    <row r="29" spans="1:36" s="4" customFormat="1" ht="16.5" customHeight="1">
      <c r="A29" s="735" t="s">
        <v>348</v>
      </c>
      <c r="B29" s="736"/>
      <c r="C29" s="345" t="s">
        <v>340</v>
      </c>
      <c r="D29" s="323"/>
      <c r="E29" s="323"/>
      <c r="F29" s="323"/>
      <c r="G29" s="323"/>
      <c r="H29" s="324"/>
      <c r="J29" s="36"/>
      <c r="K29" s="1"/>
      <c r="L29" s="370"/>
      <c r="M29" s="749"/>
      <c r="N29" s="329"/>
      <c r="O29" s="330"/>
      <c r="P29" s="330"/>
      <c r="Q29" s="330"/>
      <c r="R29" s="331"/>
      <c r="S29" s="22"/>
      <c r="T29" s="22"/>
      <c r="U29" s="22"/>
      <c r="V29" s="20"/>
      <c r="W29" s="20"/>
      <c r="X29" s="336"/>
      <c r="AA29" s="336"/>
      <c r="AD29" s="336"/>
      <c r="AG29" s="336"/>
      <c r="AJ29" s="336"/>
    </row>
    <row r="30" spans="1:36" ht="16.5" customHeight="1" thickBot="1">
      <c r="A30" s="737" t="s">
        <v>349</v>
      </c>
      <c r="B30" s="738"/>
      <c r="C30" s="346" t="s">
        <v>340</v>
      </c>
      <c r="D30" s="296"/>
      <c r="E30" s="296"/>
      <c r="F30" s="296"/>
      <c r="G30" s="296"/>
      <c r="H30" s="297"/>
      <c r="J30" s="36"/>
      <c r="L30" s="370"/>
      <c r="M30" s="749"/>
      <c r="N30" s="306">
        <f t="shared" si="1"/>
        <v>0</v>
      </c>
      <c r="O30" s="307">
        <f t="shared" si="1"/>
        <v>0</v>
      </c>
      <c r="P30" s="307">
        <f t="shared" si="1"/>
        <v>0</v>
      </c>
      <c r="Q30" s="307">
        <f t="shared" si="1"/>
        <v>0</v>
      </c>
      <c r="R30" s="308">
        <f t="shared" si="1"/>
        <v>0</v>
      </c>
      <c r="S30" s="22"/>
      <c r="T30" s="22"/>
      <c r="U30" s="22"/>
      <c r="V30" s="20"/>
      <c r="W30" s="20"/>
      <c r="X30" s="44"/>
      <c r="AA30" s="44"/>
      <c r="AD30" s="44"/>
      <c r="AG30" s="44"/>
      <c r="AJ30" s="44"/>
    </row>
    <row r="31" spans="1:36" ht="16.5" customHeight="1">
      <c r="A31" s="758" t="s">
        <v>310</v>
      </c>
      <c r="B31" s="759"/>
      <c r="C31" s="343"/>
      <c r="D31" s="298">
        <f>+D27+(D28*D29)+(D28*D30)</f>
        <v>0</v>
      </c>
      <c r="E31" s="298">
        <f>+E27+(E28*E29)+(E28*E30)</f>
        <v>0</v>
      </c>
      <c r="F31" s="298">
        <f>+F27+(F28*F29)+(F28*F30)</f>
        <v>0</v>
      </c>
      <c r="G31" s="298">
        <f>+G27+(G28*G29)+(G28*G30)</f>
        <v>0</v>
      </c>
      <c r="H31" s="298">
        <f>+H27+(H28*H29)+(H28*H30)</f>
        <v>0</v>
      </c>
      <c r="J31" s="36"/>
      <c r="L31" s="370"/>
      <c r="M31" s="440"/>
      <c r="N31" s="15"/>
      <c r="O31" s="15"/>
      <c r="Q31" s="22"/>
      <c r="R31" s="22"/>
      <c r="S31" s="22"/>
      <c r="T31" s="22"/>
      <c r="U31" s="22"/>
      <c r="V31" s="20"/>
      <c r="W31" s="20"/>
      <c r="X31" s="292"/>
      <c r="AA31" s="292"/>
      <c r="AD31" s="292"/>
      <c r="AG31" s="292"/>
      <c r="AJ31" s="292"/>
    </row>
    <row r="32" spans="1:36" ht="16.5" customHeight="1">
      <c r="A32" s="758" t="s">
        <v>311</v>
      </c>
      <c r="B32" s="759"/>
      <c r="C32" s="343"/>
      <c r="D32" s="298">
        <f>D26-D31</f>
        <v>0</v>
      </c>
      <c r="E32" s="298">
        <f>E26-E31</f>
        <v>0</v>
      </c>
      <c r="F32" s="298">
        <f>F26-F31</f>
        <v>0</v>
      </c>
      <c r="G32" s="298">
        <f>G26-G31</f>
        <v>0</v>
      </c>
      <c r="H32" s="299">
        <f>H26-H31</f>
        <v>0</v>
      </c>
      <c r="J32" s="375">
        <f>IF(SUM(J34:J41)&lt;0,"¡EXCESO DE CARACTERES!","")</f>
      </c>
      <c r="L32" s="635"/>
      <c r="M32" s="636"/>
      <c r="N32" s="15"/>
      <c r="O32" s="15"/>
      <c r="Q32" s="22"/>
      <c r="R32" s="22"/>
      <c r="S32" s="22"/>
      <c r="T32" s="22"/>
      <c r="U32" s="22"/>
      <c r="V32" s="20"/>
      <c r="W32" s="20"/>
      <c r="X32" s="292"/>
      <c r="AA32" s="292"/>
      <c r="AD32" s="292"/>
      <c r="AG32" s="292"/>
      <c r="AJ32" s="292"/>
    </row>
    <row r="33" spans="1:36" ht="46.5" customHeight="1">
      <c r="A33" s="769" t="s">
        <v>343</v>
      </c>
      <c r="B33" s="770"/>
      <c r="C33" s="770"/>
      <c r="D33" s="770"/>
      <c r="E33" s="770"/>
      <c r="F33" s="770"/>
      <c r="G33" s="770"/>
      <c r="H33" s="771"/>
      <c r="J33" s="375"/>
      <c r="L33" s="73"/>
      <c r="M33" s="74"/>
      <c r="N33" s="15"/>
      <c r="O33" s="15"/>
      <c r="Q33" s="22"/>
      <c r="R33" s="22"/>
      <c r="S33" s="22"/>
      <c r="T33" s="22"/>
      <c r="U33" s="22"/>
      <c r="V33" s="20"/>
      <c r="W33" s="20"/>
      <c r="X33" s="44"/>
      <c r="AA33" s="44"/>
      <c r="AD33" s="44"/>
      <c r="AG33" s="44"/>
      <c r="AJ33" s="44"/>
    </row>
    <row r="34" spans="1:36" ht="16.5" customHeight="1">
      <c r="A34" s="616"/>
      <c r="B34" s="617"/>
      <c r="C34" s="617"/>
      <c r="D34" s="617"/>
      <c r="E34" s="617"/>
      <c r="F34" s="617"/>
      <c r="G34" s="617"/>
      <c r="H34" s="618"/>
      <c r="J34" s="375">
        <f>IF(L34=0,"",L34)</f>
      </c>
      <c r="L34" s="370">
        <f>IF(680-LEN(A34)&lt;0,680-LEN(A34),0)</f>
        <v>0</v>
      </c>
      <c r="M34" s="440">
        <f>IF(A34="",0,1)</f>
        <v>0</v>
      </c>
      <c r="N34" s="15"/>
      <c r="O34" s="15"/>
      <c r="Q34" s="22"/>
      <c r="R34" s="22"/>
      <c r="S34" s="22"/>
      <c r="T34" s="22"/>
      <c r="U34" s="22"/>
      <c r="V34" s="20"/>
      <c r="W34" s="20"/>
      <c r="X34" s="44"/>
      <c r="AA34" s="44"/>
      <c r="AD34" s="44"/>
      <c r="AG34" s="44"/>
      <c r="AJ34" s="44"/>
    </row>
    <row r="35" spans="1:36" ht="15.75" customHeight="1">
      <c r="A35" s="569"/>
      <c r="B35" s="570"/>
      <c r="C35" s="570"/>
      <c r="D35" s="570"/>
      <c r="E35" s="570"/>
      <c r="F35" s="570"/>
      <c r="G35" s="570"/>
      <c r="H35" s="571"/>
      <c r="J35" s="375"/>
      <c r="L35" s="370"/>
      <c r="M35" s="440"/>
      <c r="N35" s="15"/>
      <c r="O35" s="15"/>
      <c r="Q35" s="22"/>
      <c r="R35" s="22"/>
      <c r="S35" s="22"/>
      <c r="T35" s="22"/>
      <c r="U35" s="22"/>
      <c r="V35" s="20"/>
      <c r="W35" s="20"/>
      <c r="X35" s="44"/>
      <c r="AA35" s="44"/>
      <c r="AD35" s="44"/>
      <c r="AG35" s="44"/>
      <c r="AJ35" s="44"/>
    </row>
    <row r="36" spans="1:13" ht="16.5" customHeight="1">
      <c r="A36" s="593"/>
      <c r="B36" s="594"/>
      <c r="C36" s="594"/>
      <c r="D36" s="594"/>
      <c r="E36" s="594"/>
      <c r="F36" s="594"/>
      <c r="G36" s="594"/>
      <c r="H36" s="595"/>
      <c r="J36" s="375"/>
      <c r="L36" s="370"/>
      <c r="M36" s="440"/>
    </row>
    <row r="37" spans="1:13" ht="16.5" customHeight="1">
      <c r="A37" s="760" t="s">
        <v>335</v>
      </c>
      <c r="B37" s="761"/>
      <c r="C37" s="761"/>
      <c r="D37" s="761"/>
      <c r="E37" s="761"/>
      <c r="F37" s="761"/>
      <c r="G37" s="761"/>
      <c r="H37" s="762"/>
      <c r="J37" s="36"/>
      <c r="L37" s="349"/>
      <c r="M37" s="350"/>
    </row>
    <row r="38" spans="1:13" ht="16.5" customHeight="1">
      <c r="A38" s="569"/>
      <c r="B38" s="570"/>
      <c r="C38" s="570"/>
      <c r="D38" s="570"/>
      <c r="E38" s="570"/>
      <c r="F38" s="570"/>
      <c r="G38" s="570"/>
      <c r="H38" s="571"/>
      <c r="J38" s="375">
        <f>IF(L38=0,"",L38)</f>
      </c>
      <c r="L38" s="563">
        <f>IF(680-LEN(A38)&lt;0,680-LEN(A38),0)</f>
        <v>0</v>
      </c>
      <c r="M38" s="564">
        <f>IF(A38="",0,1)</f>
        <v>0</v>
      </c>
    </row>
    <row r="39" spans="1:13" ht="16.5" customHeight="1">
      <c r="A39" s="569"/>
      <c r="B39" s="570"/>
      <c r="C39" s="570"/>
      <c r="D39" s="570"/>
      <c r="E39" s="570"/>
      <c r="F39" s="570"/>
      <c r="G39" s="570"/>
      <c r="H39" s="571"/>
      <c r="J39" s="375"/>
      <c r="L39" s="370"/>
      <c r="M39" s="440"/>
    </row>
    <row r="40" spans="1:13" ht="16.5" customHeight="1">
      <c r="A40" s="569"/>
      <c r="B40" s="570"/>
      <c r="C40" s="570"/>
      <c r="D40" s="570"/>
      <c r="E40" s="570"/>
      <c r="F40" s="570"/>
      <c r="G40" s="570"/>
      <c r="H40" s="571"/>
      <c r="J40" s="375"/>
      <c r="L40" s="370"/>
      <c r="M40" s="440"/>
    </row>
    <row r="41" spans="1:13" ht="16.5" customHeight="1" thickBot="1">
      <c r="A41" s="584"/>
      <c r="B41" s="585"/>
      <c r="C41" s="585"/>
      <c r="D41" s="585"/>
      <c r="E41" s="585"/>
      <c r="F41" s="585"/>
      <c r="G41" s="585"/>
      <c r="H41" s="586"/>
      <c r="J41" s="375"/>
      <c r="K41" s="4"/>
      <c r="L41" s="371"/>
      <c r="M41" s="441"/>
    </row>
    <row r="42" spans="1:13" ht="16.5" customHeight="1" thickBot="1">
      <c r="A42" s="355" t="str">
        <f>Carátula1!$A$45</f>
        <v>Ventanilla DeTIEC</v>
      </c>
      <c r="B42" s="355"/>
      <c r="C42" s="355"/>
      <c r="D42" s="355"/>
      <c r="E42" s="6"/>
      <c r="F42" s="7"/>
      <c r="G42" s="7"/>
      <c r="H42" s="314" t="s">
        <v>366</v>
      </c>
      <c r="J42" s="449">
        <f>IF($M$42&gt;4,"- DATOS COMPLETOS -","")</f>
      </c>
      <c r="L42" s="75"/>
      <c r="M42" s="35">
        <f>SUM(M7:M41)</f>
        <v>0</v>
      </c>
    </row>
    <row r="43" ht="16.5" customHeight="1">
      <c r="J43" s="449"/>
    </row>
    <row r="44" ht="16.5" customHeight="1">
      <c r="J44" s="449"/>
    </row>
    <row r="45" ht="16.5" customHeight="1">
      <c r="J45" s="65" t="str">
        <f>IF($M$42&gt;4,"FAVOR PASAR A SGTE. PAG.","DATOS AÚN INCOMPLETOS")</f>
        <v>DATOS AÚN INCOMPLETOS</v>
      </c>
    </row>
    <row r="46" spans="10:13" ht="16.5" customHeight="1">
      <c r="J46" s="46"/>
      <c r="M46" s="46"/>
    </row>
    <row r="47" ht="16.5" customHeight="1">
      <c r="L47" s="46"/>
    </row>
  </sheetData>
  <sheetProtection/>
  <protectedRanges>
    <protectedRange sqref="A7 C22:H25 D27:H30 A34 A38" name="Rango1"/>
  </protectedRanges>
  <mergeCells count="56">
    <mergeCell ref="A37:H37"/>
    <mergeCell ref="A4:H4"/>
    <mergeCell ref="A5:H6"/>
    <mergeCell ref="A7:H12"/>
    <mergeCell ref="A13:H14"/>
    <mergeCell ref="A33:H33"/>
    <mergeCell ref="A20:B20"/>
    <mergeCell ref="A31:B31"/>
    <mergeCell ref="A32:B32"/>
    <mergeCell ref="A23:B23"/>
    <mergeCell ref="A1:H1"/>
    <mergeCell ref="A2:B2"/>
    <mergeCell ref="D2:F2"/>
    <mergeCell ref="G2:H2"/>
    <mergeCell ref="A3:H3"/>
    <mergeCell ref="J1:J2"/>
    <mergeCell ref="J5:J6"/>
    <mergeCell ref="L5:L6"/>
    <mergeCell ref="J7:J12"/>
    <mergeCell ref="L7:L12"/>
    <mergeCell ref="M5:M6"/>
    <mergeCell ref="M7:M12"/>
    <mergeCell ref="J42:J44"/>
    <mergeCell ref="A15:H16"/>
    <mergeCell ref="J38:J41"/>
    <mergeCell ref="A17:H17"/>
    <mergeCell ref="A18:H19"/>
    <mergeCell ref="A42:D42"/>
    <mergeCell ref="A38:H41"/>
    <mergeCell ref="A34:H36"/>
    <mergeCell ref="A26:B26"/>
    <mergeCell ref="J34:J36"/>
    <mergeCell ref="L13:L14"/>
    <mergeCell ref="M34:M36"/>
    <mergeCell ref="M13:M14"/>
    <mergeCell ref="L38:L41"/>
    <mergeCell ref="M38:M41"/>
    <mergeCell ref="L34:L36"/>
    <mergeCell ref="L15:L16"/>
    <mergeCell ref="M15:M16"/>
    <mergeCell ref="J15:J16"/>
    <mergeCell ref="L18:L19"/>
    <mergeCell ref="M18:M19"/>
    <mergeCell ref="L20:L32"/>
    <mergeCell ref="M20:M32"/>
    <mergeCell ref="J32:J33"/>
    <mergeCell ref="N26:Q26"/>
    <mergeCell ref="J18:J20"/>
    <mergeCell ref="A22:B22"/>
    <mergeCell ref="A25:B25"/>
    <mergeCell ref="A27:B27"/>
    <mergeCell ref="A30:B30"/>
    <mergeCell ref="A24:B24"/>
    <mergeCell ref="A28:B28"/>
    <mergeCell ref="A21:B21"/>
    <mergeCell ref="A29:B29"/>
  </mergeCells>
  <dataValidations count="4">
    <dataValidation errorStyle="warning" type="textLength" operator="lessThanOrEqual" allowBlank="1" showInputMessage="1" showErrorMessage="1" prompt="Máx 680 caracteres&#10;&#10;(aprox. 115 palabras en 7 líneas)" error="¡Se superó el máximo de caracteres permitido!" sqref="A38:H41 A34:H36">
      <formula1>680</formula1>
    </dataValidation>
    <dataValidation errorStyle="warning" type="textLength" operator="lessThanOrEqual" showInputMessage="1" showErrorMessage="1" prompt="Máx 380 Caracteres&#10;&#10;(aprox 65 palabras en 4 líneas) " error="¡Se superó el máximo de caracteres permitido!" sqref="A15:H16">
      <formula1>380</formula1>
    </dataValidation>
    <dataValidation type="textLength" operator="lessThanOrEqual" allowBlank="1" showInputMessage="1" showErrorMessage="1" prompt="Máx 2650 caracteres" error="¡Se superó el máximo de caracteres permitido!" sqref="A5">
      <formula1>2650</formula1>
    </dataValidation>
    <dataValidation errorStyle="warning" type="textLength" operator="lessThanOrEqual" showInputMessage="1" showErrorMessage="1" prompt="Máx 970 caracteres&#10;&#10;(aprox. 160 palabras en 10 líneas)" error="¡Se superó el máximo de caracteres permitido!" sqref="A7:H12">
      <formula1>970</formula1>
    </dataValidation>
  </dataValidations>
  <printOptions horizontalCentered="1"/>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G47"/>
  <sheetViews>
    <sheetView zoomScalePageLayoutView="0" workbookViewId="0" topLeftCell="A1">
      <selection activeCell="E14" sqref="E14:F14"/>
    </sheetView>
  </sheetViews>
  <sheetFormatPr defaultColWidth="12.28125" defaultRowHeight="16.5" customHeight="1"/>
  <cols>
    <col min="1" max="2" width="12.8515625" style="3" customWidth="1"/>
    <col min="3" max="8" width="10.00390625" style="1" customWidth="1"/>
    <col min="9" max="9" width="2.7109375" style="1" customWidth="1"/>
    <col min="10" max="10" width="26.7109375" style="1" customWidth="1"/>
    <col min="11" max="11" width="2.7109375" style="1" customWidth="1"/>
    <col min="12" max="14" width="12.28125" style="227" hidden="1" customWidth="1"/>
    <col min="15" max="15" width="2.7109375" style="1" customWidth="1"/>
    <col min="16" max="16384" width="12.28125" style="1" customWidth="1"/>
  </cols>
  <sheetData>
    <row r="1" spans="1:13" ht="16.5" customHeight="1" thickBot="1">
      <c r="A1" s="356" t="str">
        <f>Carátula1!$A$1</f>
        <v>Consejo Nacional de Ciencia y Tecnología - CONACYT</v>
      </c>
      <c r="B1" s="356"/>
      <c r="C1" s="356"/>
      <c r="D1" s="356"/>
      <c r="E1" s="356"/>
      <c r="F1" s="356"/>
      <c r="G1" s="356"/>
      <c r="H1" s="356"/>
      <c r="J1" s="449" t="e">
        <f>IF(#REF!=81,"SI CONSIDERA COMPLETA LA TABLA...","")</f>
        <v>#REF!</v>
      </c>
      <c r="L1" s="259" t="s">
        <v>293</v>
      </c>
      <c r="M1" s="258" t="e">
        <f>IF(#REF!=81,1,0)</f>
        <v>#REF!</v>
      </c>
    </row>
    <row r="2" spans="1:10" ht="16.5" customHeight="1">
      <c r="A2" s="355" t="str">
        <f>Carátula1!$A$2</f>
        <v>Form_Propuesta_DeTIEC </v>
      </c>
      <c r="B2" s="355"/>
      <c r="C2" s="356" t="str">
        <f>Carátula1!$C$2</f>
        <v>Vigencia: Septiembre 2014</v>
      </c>
      <c r="D2" s="356"/>
      <c r="E2" s="356"/>
      <c r="F2" s="356"/>
      <c r="G2" s="357" t="str">
        <f>Carátula1!$F$2</f>
        <v>Versión: 2</v>
      </c>
      <c r="H2" s="357"/>
      <c r="J2" s="449"/>
    </row>
    <row r="3" spans="1:10" ht="16.5" customHeight="1">
      <c r="A3" s="420"/>
      <c r="B3" s="420"/>
      <c r="C3" s="420"/>
      <c r="D3" s="420"/>
      <c r="E3" s="420"/>
      <c r="F3" s="420"/>
      <c r="G3" s="420"/>
      <c r="H3" s="420"/>
      <c r="J3" s="449"/>
    </row>
    <row r="4" spans="1:10" ht="16.5" customHeight="1" thickBot="1">
      <c r="A4" s="559" t="str">
        <f>+Datos2!A4</f>
        <v>Propuesta de Proyecto</v>
      </c>
      <c r="B4" s="559"/>
      <c r="C4" s="559"/>
      <c r="D4" s="559"/>
      <c r="E4" s="559"/>
      <c r="F4" s="559"/>
      <c r="G4" s="559"/>
      <c r="H4" s="559"/>
      <c r="J4" s="65" t="e">
        <f>IF(#REF!=81,"FAVOR PASAR A SGTE. PAG.","DATOS AÚN INCOMPLETOS")</f>
        <v>#REF!</v>
      </c>
    </row>
    <row r="5" spans="1:14" s="5" customFormat="1" ht="16.5" customHeight="1" thickBot="1">
      <c r="A5" s="560" t="s">
        <v>71</v>
      </c>
      <c r="B5" s="646"/>
      <c r="C5" s="646"/>
      <c r="D5" s="646"/>
      <c r="E5" s="646"/>
      <c r="F5" s="646"/>
      <c r="G5" s="646"/>
      <c r="H5" s="647"/>
      <c r="L5" s="227"/>
      <c r="M5" s="227"/>
      <c r="N5" s="227"/>
    </row>
    <row r="6" spans="1:14" s="5" customFormat="1" ht="16.5" customHeight="1">
      <c r="A6" s="629" t="s">
        <v>341</v>
      </c>
      <c r="B6" s="630"/>
      <c r="C6" s="630"/>
      <c r="D6" s="630"/>
      <c r="E6" s="630"/>
      <c r="F6" s="630"/>
      <c r="G6" s="630"/>
      <c r="H6" s="631"/>
      <c r="L6" s="227"/>
      <c r="M6" s="227"/>
      <c r="N6" s="227"/>
    </row>
    <row r="7" spans="1:14" s="5" customFormat="1" ht="16.5" customHeight="1">
      <c r="A7" s="587"/>
      <c r="B7" s="588"/>
      <c r="C7" s="588"/>
      <c r="D7" s="588"/>
      <c r="E7" s="588"/>
      <c r="F7" s="588"/>
      <c r="G7" s="588"/>
      <c r="H7" s="589"/>
      <c r="L7" s="227"/>
      <c r="M7" s="227"/>
      <c r="N7" s="227"/>
    </row>
    <row r="8" spans="1:14" s="5" customFormat="1" ht="16.5" customHeight="1" thickBot="1">
      <c r="A8" s="802" t="str">
        <f>Datos2!C11</f>
        <v>(Nombre de la Entidad/Empresa Ejecutora Principal)</v>
      </c>
      <c r="B8" s="803"/>
      <c r="C8" s="803"/>
      <c r="D8" s="803"/>
      <c r="E8" s="803"/>
      <c r="F8" s="803"/>
      <c r="G8" s="803"/>
      <c r="H8" s="804"/>
      <c r="K8" s="351"/>
      <c r="L8" s="227"/>
      <c r="M8" s="227"/>
      <c r="N8" s="227"/>
    </row>
    <row r="9" spans="1:14" s="5" customFormat="1" ht="16.5" customHeight="1" thickBot="1">
      <c r="A9" s="786" t="s">
        <v>65</v>
      </c>
      <c r="B9" s="787"/>
      <c r="C9" s="787" t="s">
        <v>342</v>
      </c>
      <c r="D9" s="787"/>
      <c r="E9" s="787" t="s">
        <v>371</v>
      </c>
      <c r="F9" s="787"/>
      <c r="G9" s="787" t="s">
        <v>370</v>
      </c>
      <c r="H9" s="798"/>
      <c r="L9" s="228" t="str">
        <f>IF(N9&lt;27,"¡Debe completar todos los campos de la tabla!","")</f>
        <v>¡Debe completar todos los campos de la tabla!</v>
      </c>
      <c r="M9" s="215" t="s">
        <v>119</v>
      </c>
      <c r="N9" s="216">
        <f>SUM(L10:N19)</f>
        <v>0</v>
      </c>
    </row>
    <row r="10" spans="1:14" s="5" customFormat="1" ht="16.5" customHeight="1">
      <c r="A10" s="793" t="s">
        <v>303</v>
      </c>
      <c r="B10" s="794"/>
      <c r="C10" s="795"/>
      <c r="D10" s="796"/>
      <c r="E10" s="795"/>
      <c r="F10" s="796"/>
      <c r="G10" s="795"/>
      <c r="H10" s="797"/>
      <c r="J10" s="774" t="str">
        <f>L9</f>
        <v>¡Debe completar todos los campos de la tabla!</v>
      </c>
      <c r="L10" s="217">
        <f>IF(C10="",0,1)</f>
        <v>0</v>
      </c>
      <c r="M10" s="218">
        <f>IF(E10="",0,1)</f>
        <v>0</v>
      </c>
      <c r="N10" s="219">
        <f>IF(G10="",0,1)</f>
        <v>0</v>
      </c>
    </row>
    <row r="11" spans="1:14" s="5" customFormat="1" ht="16.5" customHeight="1">
      <c r="A11" s="775" t="s">
        <v>304</v>
      </c>
      <c r="B11" s="776"/>
      <c r="C11" s="772"/>
      <c r="D11" s="777"/>
      <c r="E11" s="772"/>
      <c r="F11" s="777"/>
      <c r="G11" s="772"/>
      <c r="H11" s="773"/>
      <c r="J11" s="774"/>
      <c r="L11" s="220">
        <f aca="true" t="shared" si="0" ref="L11:L19">IF(C11="",0,1)</f>
        <v>0</v>
      </c>
      <c r="M11" s="221">
        <f aca="true" t="shared" si="1" ref="M11:M19">IF(E11="",0,1)</f>
        <v>0</v>
      </c>
      <c r="N11" s="222">
        <f aca="true" t="shared" si="2" ref="N11:N19">IF(G11="",0,1)</f>
        <v>0</v>
      </c>
    </row>
    <row r="12" spans="1:14" s="5" customFormat="1" ht="16.5" customHeight="1">
      <c r="A12" s="775" t="s">
        <v>344</v>
      </c>
      <c r="B12" s="776"/>
      <c r="C12" s="772"/>
      <c r="D12" s="777"/>
      <c r="E12" s="772"/>
      <c r="F12" s="777"/>
      <c r="G12" s="772"/>
      <c r="H12" s="773"/>
      <c r="J12" s="774"/>
      <c r="L12" s="220">
        <f t="shared" si="0"/>
        <v>0</v>
      </c>
      <c r="M12" s="221">
        <f t="shared" si="1"/>
        <v>0</v>
      </c>
      <c r="N12" s="222">
        <f t="shared" si="2"/>
        <v>0</v>
      </c>
    </row>
    <row r="13" spans="1:14" s="5" customFormat="1" ht="16.5" customHeight="1">
      <c r="A13" s="775" t="s">
        <v>66</v>
      </c>
      <c r="B13" s="776"/>
      <c r="C13" s="772"/>
      <c r="D13" s="777"/>
      <c r="E13" s="772"/>
      <c r="F13" s="777"/>
      <c r="G13" s="772"/>
      <c r="H13" s="773"/>
      <c r="J13" s="774"/>
      <c r="L13" s="220">
        <f t="shared" si="0"/>
        <v>0</v>
      </c>
      <c r="M13" s="221">
        <f t="shared" si="1"/>
        <v>0</v>
      </c>
      <c r="N13" s="222">
        <f t="shared" si="2"/>
        <v>0</v>
      </c>
    </row>
    <row r="14" spans="1:14" s="5" customFormat="1" ht="16.5" customHeight="1">
      <c r="A14" s="775" t="s">
        <v>67</v>
      </c>
      <c r="B14" s="776"/>
      <c r="C14" s="772"/>
      <c r="D14" s="777"/>
      <c r="E14" s="772"/>
      <c r="F14" s="777"/>
      <c r="G14" s="772"/>
      <c r="H14" s="773"/>
      <c r="J14" s="774"/>
      <c r="L14" s="220">
        <f t="shared" si="0"/>
        <v>0</v>
      </c>
      <c r="M14" s="221">
        <f t="shared" si="1"/>
        <v>0</v>
      </c>
      <c r="N14" s="222">
        <f t="shared" si="2"/>
        <v>0</v>
      </c>
    </row>
    <row r="15" spans="1:14" s="5" customFormat="1" ht="16.5" customHeight="1">
      <c r="A15" s="775" t="s">
        <v>345</v>
      </c>
      <c r="B15" s="776"/>
      <c r="C15" s="772"/>
      <c r="D15" s="777"/>
      <c r="E15" s="772"/>
      <c r="F15" s="777"/>
      <c r="G15" s="772"/>
      <c r="H15" s="773"/>
      <c r="J15" s="774" t="e">
        <f>#REF!</f>
        <v>#REF!</v>
      </c>
      <c r="L15" s="220">
        <f t="shared" si="0"/>
        <v>0</v>
      </c>
      <c r="M15" s="221">
        <f t="shared" si="1"/>
        <v>0</v>
      </c>
      <c r="N15" s="222">
        <f t="shared" si="2"/>
        <v>0</v>
      </c>
    </row>
    <row r="16" spans="1:14" s="5" customFormat="1" ht="16.5" customHeight="1">
      <c r="A16" s="775" t="s">
        <v>346</v>
      </c>
      <c r="B16" s="776"/>
      <c r="C16" s="333"/>
      <c r="D16" s="334"/>
      <c r="E16" s="333"/>
      <c r="F16" s="334"/>
      <c r="G16" s="333"/>
      <c r="H16" s="335"/>
      <c r="J16" s="774"/>
      <c r="L16" s="220"/>
      <c r="M16" s="221"/>
      <c r="N16" s="222"/>
    </row>
    <row r="17" spans="1:14" s="5" customFormat="1" ht="16.5" customHeight="1">
      <c r="A17" s="775" t="s">
        <v>68</v>
      </c>
      <c r="B17" s="776"/>
      <c r="C17" s="772"/>
      <c r="D17" s="777"/>
      <c r="E17" s="772"/>
      <c r="F17" s="777"/>
      <c r="G17" s="772"/>
      <c r="H17" s="773"/>
      <c r="J17" s="774"/>
      <c r="L17" s="220">
        <f t="shared" si="0"/>
        <v>0</v>
      </c>
      <c r="M17" s="221">
        <f t="shared" si="1"/>
        <v>0</v>
      </c>
      <c r="N17" s="222">
        <f t="shared" si="2"/>
        <v>0</v>
      </c>
    </row>
    <row r="18" spans="1:14" s="5" customFormat="1" ht="16.5" customHeight="1">
      <c r="A18" s="775" t="s">
        <v>292</v>
      </c>
      <c r="B18" s="776"/>
      <c r="C18" s="772"/>
      <c r="D18" s="777"/>
      <c r="E18" s="772"/>
      <c r="F18" s="777"/>
      <c r="G18" s="772"/>
      <c r="H18" s="773"/>
      <c r="J18" s="774"/>
      <c r="L18" s="220">
        <f t="shared" si="0"/>
        <v>0</v>
      </c>
      <c r="M18" s="221">
        <f t="shared" si="1"/>
        <v>0</v>
      </c>
      <c r="N18" s="222">
        <f t="shared" si="2"/>
        <v>0</v>
      </c>
    </row>
    <row r="19" spans="1:14" s="5" customFormat="1" ht="16.5" customHeight="1" thickBot="1">
      <c r="A19" s="778" t="s">
        <v>69</v>
      </c>
      <c r="B19" s="779"/>
      <c r="C19" s="783"/>
      <c r="D19" s="784"/>
      <c r="E19" s="783"/>
      <c r="F19" s="784"/>
      <c r="G19" s="783"/>
      <c r="H19" s="785"/>
      <c r="J19" s="774"/>
      <c r="L19" s="223">
        <f t="shared" si="0"/>
        <v>0</v>
      </c>
      <c r="M19" s="224">
        <f t="shared" si="1"/>
        <v>0</v>
      </c>
      <c r="N19" s="225">
        <f t="shared" si="2"/>
        <v>0</v>
      </c>
    </row>
    <row r="20" spans="1:14" s="5" customFormat="1" ht="16.5" customHeight="1" thickBot="1">
      <c r="A20" s="799" t="s">
        <v>85</v>
      </c>
      <c r="B20" s="800"/>
      <c r="C20" s="800"/>
      <c r="D20" s="800"/>
      <c r="E20" s="800"/>
      <c r="F20" s="800"/>
      <c r="G20" s="800"/>
      <c r="H20" s="801"/>
      <c r="J20" s="352">
        <f>IF(A20="N/A","N/A","")</f>
      </c>
      <c r="L20" s="227"/>
      <c r="M20" s="227"/>
      <c r="N20" s="227"/>
    </row>
    <row r="21" spans="1:14" s="5" customFormat="1" ht="16.5" customHeight="1" thickBot="1">
      <c r="A21" s="786" t="s">
        <v>65</v>
      </c>
      <c r="B21" s="787"/>
      <c r="C21" s="787" t="str">
        <f>+C9</f>
        <v>Ejercicio 2010</v>
      </c>
      <c r="D21" s="787"/>
      <c r="E21" s="787" t="str">
        <f>+E9</f>
        <v>Ejercicio 2013</v>
      </c>
      <c r="F21" s="787"/>
      <c r="G21" s="787" t="str">
        <f>+G9</f>
        <v>Ejercicio 2014</v>
      </c>
      <c r="H21" s="798"/>
      <c r="L21" s="228" t="str">
        <f>IF(N21&lt;27,"¡Debe completar todos los campos de la tabla!","")</f>
        <v>¡Debe completar todos los campos de la tabla!</v>
      </c>
      <c r="M21" s="215" t="s">
        <v>119</v>
      </c>
      <c r="N21" s="216">
        <f>SUM(L22:N31)</f>
        <v>0</v>
      </c>
    </row>
    <row r="22" spans="1:14" s="5" customFormat="1" ht="16.5" customHeight="1">
      <c r="A22" s="793" t="s">
        <v>303</v>
      </c>
      <c r="B22" s="794"/>
      <c r="C22" s="795"/>
      <c r="D22" s="796"/>
      <c r="E22" s="795"/>
      <c r="F22" s="796"/>
      <c r="G22" s="795"/>
      <c r="H22" s="797"/>
      <c r="J22" s="774" t="str">
        <f>L21</f>
        <v>¡Debe completar todos los campos de la tabla!</v>
      </c>
      <c r="L22" s="217">
        <f>IF(C22="",0,1)</f>
        <v>0</v>
      </c>
      <c r="M22" s="218">
        <f>IF(E22="",0,1)</f>
        <v>0</v>
      </c>
      <c r="N22" s="219">
        <f>IF(G22="",0,1)</f>
        <v>0</v>
      </c>
    </row>
    <row r="23" spans="1:14" s="5" customFormat="1" ht="16.5" customHeight="1">
      <c r="A23" s="775" t="s">
        <v>304</v>
      </c>
      <c r="B23" s="776"/>
      <c r="C23" s="772"/>
      <c r="D23" s="777"/>
      <c r="E23" s="772"/>
      <c r="F23" s="777"/>
      <c r="G23" s="772"/>
      <c r="H23" s="773"/>
      <c r="J23" s="774"/>
      <c r="L23" s="220">
        <f aca="true" t="shared" si="3" ref="L23:L31">IF(C23="",0,1)</f>
        <v>0</v>
      </c>
      <c r="M23" s="221">
        <f aca="true" t="shared" si="4" ref="M23:M31">IF(E23="",0,1)</f>
        <v>0</v>
      </c>
      <c r="N23" s="222">
        <f aca="true" t="shared" si="5" ref="N23:N31">IF(G23="",0,1)</f>
        <v>0</v>
      </c>
    </row>
    <row r="24" spans="1:14" s="5" customFormat="1" ht="16.5" customHeight="1">
      <c r="A24" s="775" t="s">
        <v>344</v>
      </c>
      <c r="B24" s="776"/>
      <c r="C24" s="772"/>
      <c r="D24" s="777"/>
      <c r="E24" s="772"/>
      <c r="F24" s="777"/>
      <c r="G24" s="772"/>
      <c r="H24" s="773"/>
      <c r="J24" s="774"/>
      <c r="L24" s="220">
        <f t="shared" si="3"/>
        <v>0</v>
      </c>
      <c r="M24" s="221">
        <f t="shared" si="4"/>
        <v>0</v>
      </c>
      <c r="N24" s="222">
        <f t="shared" si="5"/>
        <v>0</v>
      </c>
    </row>
    <row r="25" spans="1:14" s="5" customFormat="1" ht="16.5" customHeight="1">
      <c r="A25" s="775" t="s">
        <v>66</v>
      </c>
      <c r="B25" s="776"/>
      <c r="C25" s="772"/>
      <c r="D25" s="777"/>
      <c r="E25" s="772"/>
      <c r="F25" s="777"/>
      <c r="G25" s="772"/>
      <c r="H25" s="773"/>
      <c r="J25" s="774"/>
      <c r="L25" s="220">
        <f t="shared" si="3"/>
        <v>0</v>
      </c>
      <c r="M25" s="221">
        <f t="shared" si="4"/>
        <v>0</v>
      </c>
      <c r="N25" s="222">
        <f t="shared" si="5"/>
        <v>0</v>
      </c>
    </row>
    <row r="26" spans="1:14" s="5" customFormat="1" ht="16.5" customHeight="1">
      <c r="A26" s="775" t="s">
        <v>67</v>
      </c>
      <c r="B26" s="776"/>
      <c r="C26" s="772"/>
      <c r="D26" s="777"/>
      <c r="E26" s="772"/>
      <c r="F26" s="777"/>
      <c r="G26" s="772"/>
      <c r="H26" s="773"/>
      <c r="J26" s="774"/>
      <c r="L26" s="220">
        <f t="shared" si="3"/>
        <v>0</v>
      </c>
      <c r="M26" s="221">
        <f t="shared" si="4"/>
        <v>0</v>
      </c>
      <c r="N26" s="222">
        <f t="shared" si="5"/>
        <v>0</v>
      </c>
    </row>
    <row r="27" spans="1:14" s="5" customFormat="1" ht="16.5" customHeight="1">
      <c r="A27" s="775" t="s">
        <v>345</v>
      </c>
      <c r="B27" s="776"/>
      <c r="C27" s="772"/>
      <c r="D27" s="777"/>
      <c r="E27" s="772"/>
      <c r="F27" s="777"/>
      <c r="G27" s="772"/>
      <c r="H27" s="773"/>
      <c r="J27" s="774" t="e">
        <f>#REF!</f>
        <v>#REF!</v>
      </c>
      <c r="L27" s="220">
        <f t="shared" si="3"/>
        <v>0</v>
      </c>
      <c r="M27" s="221">
        <f t="shared" si="4"/>
        <v>0</v>
      </c>
      <c r="N27" s="222">
        <f t="shared" si="5"/>
        <v>0</v>
      </c>
    </row>
    <row r="28" spans="1:14" s="5" customFormat="1" ht="16.5" customHeight="1">
      <c r="A28" s="775" t="s">
        <v>346</v>
      </c>
      <c r="B28" s="776"/>
      <c r="C28" s="333"/>
      <c r="D28" s="334"/>
      <c r="E28" s="333"/>
      <c r="F28" s="334"/>
      <c r="G28" s="333"/>
      <c r="H28" s="335"/>
      <c r="J28" s="774"/>
      <c r="L28" s="220"/>
      <c r="M28" s="221"/>
      <c r="N28" s="222"/>
    </row>
    <row r="29" spans="1:14" s="5" customFormat="1" ht="16.5" customHeight="1">
      <c r="A29" s="775" t="s">
        <v>68</v>
      </c>
      <c r="B29" s="776"/>
      <c r="C29" s="772"/>
      <c r="D29" s="777"/>
      <c r="E29" s="772"/>
      <c r="F29" s="777"/>
      <c r="G29" s="772"/>
      <c r="H29" s="773"/>
      <c r="J29" s="774"/>
      <c r="L29" s="220">
        <f t="shared" si="3"/>
        <v>0</v>
      </c>
      <c r="M29" s="221">
        <f t="shared" si="4"/>
        <v>0</v>
      </c>
      <c r="N29" s="222">
        <f t="shared" si="5"/>
        <v>0</v>
      </c>
    </row>
    <row r="30" spans="1:14" s="5" customFormat="1" ht="16.5" customHeight="1">
      <c r="A30" s="775" t="s">
        <v>292</v>
      </c>
      <c r="B30" s="776"/>
      <c r="C30" s="772"/>
      <c r="D30" s="777"/>
      <c r="E30" s="772"/>
      <c r="F30" s="777"/>
      <c r="G30" s="772"/>
      <c r="H30" s="773"/>
      <c r="J30" s="774"/>
      <c r="L30" s="220">
        <f t="shared" si="3"/>
        <v>0</v>
      </c>
      <c r="M30" s="221">
        <f t="shared" si="4"/>
        <v>0</v>
      </c>
      <c r="N30" s="222">
        <f t="shared" si="5"/>
        <v>0</v>
      </c>
    </row>
    <row r="31" spans="1:14" s="5" customFormat="1" ht="16.5" customHeight="1" thickBot="1">
      <c r="A31" s="778" t="s">
        <v>69</v>
      </c>
      <c r="B31" s="779"/>
      <c r="C31" s="783"/>
      <c r="D31" s="784"/>
      <c r="E31" s="783"/>
      <c r="F31" s="784"/>
      <c r="G31" s="783"/>
      <c r="H31" s="785"/>
      <c r="J31" s="774"/>
      <c r="L31" s="223">
        <f t="shared" si="3"/>
        <v>0</v>
      </c>
      <c r="M31" s="224">
        <f t="shared" si="4"/>
        <v>0</v>
      </c>
      <c r="N31" s="225">
        <f t="shared" si="5"/>
        <v>0</v>
      </c>
    </row>
    <row r="32" spans="1:14" s="5" customFormat="1" ht="16.5" customHeight="1" thickBot="1">
      <c r="A32" s="790" t="s">
        <v>86</v>
      </c>
      <c r="B32" s="791"/>
      <c r="C32" s="791"/>
      <c r="D32" s="791"/>
      <c r="E32" s="791"/>
      <c r="F32" s="791"/>
      <c r="G32" s="791"/>
      <c r="H32" s="792"/>
      <c r="J32" s="352">
        <f>IF(A32="N/A","N/A","")</f>
      </c>
      <c r="L32" s="227"/>
      <c r="M32" s="227"/>
      <c r="N32" s="227"/>
    </row>
    <row r="33" spans="1:14" s="5" customFormat="1" ht="16.5" customHeight="1" thickBot="1">
      <c r="A33" s="786" t="s">
        <v>65</v>
      </c>
      <c r="B33" s="787"/>
      <c r="C33" s="787" t="str">
        <f>+C21</f>
        <v>Ejercicio 2010</v>
      </c>
      <c r="D33" s="787"/>
      <c r="E33" s="787" t="str">
        <f>+E21</f>
        <v>Ejercicio 2013</v>
      </c>
      <c r="F33" s="787"/>
      <c r="G33" s="788" t="str">
        <f>+G21</f>
        <v>Ejercicio 2014</v>
      </c>
      <c r="H33" s="789"/>
      <c r="L33" s="228" t="str">
        <f>IF(N33&lt;27,"¡Debe completar todos los campos de la tabla!","")</f>
        <v>¡Debe completar todos los campos de la tabla!</v>
      </c>
      <c r="M33" s="215" t="s">
        <v>119</v>
      </c>
      <c r="N33" s="216">
        <f>SUM(L34:N43)</f>
        <v>0</v>
      </c>
    </row>
    <row r="34" spans="1:14" s="5" customFormat="1" ht="16.5" customHeight="1">
      <c r="A34" s="793" t="s">
        <v>303</v>
      </c>
      <c r="B34" s="794"/>
      <c r="C34" s="795"/>
      <c r="D34" s="796"/>
      <c r="E34" s="795"/>
      <c r="F34" s="796"/>
      <c r="G34" s="795"/>
      <c r="H34" s="797"/>
      <c r="J34" s="774" t="str">
        <f>L33</f>
        <v>¡Debe completar todos los campos de la tabla!</v>
      </c>
      <c r="L34" s="217">
        <f>IF(C34="",0,1)</f>
        <v>0</v>
      </c>
      <c r="M34" s="218">
        <f>IF(E34="",0,1)</f>
        <v>0</v>
      </c>
      <c r="N34" s="219">
        <f>IF(G34="",0,1)</f>
        <v>0</v>
      </c>
    </row>
    <row r="35" spans="1:14" s="5" customFormat="1" ht="16.5" customHeight="1">
      <c r="A35" s="775" t="s">
        <v>304</v>
      </c>
      <c r="B35" s="776"/>
      <c r="C35" s="772"/>
      <c r="D35" s="777"/>
      <c r="E35" s="772"/>
      <c r="F35" s="777"/>
      <c r="G35" s="772"/>
      <c r="H35" s="773"/>
      <c r="J35" s="774"/>
      <c r="L35" s="220">
        <f aca="true" t="shared" si="6" ref="L35:L43">IF(C35="",0,1)</f>
        <v>0</v>
      </c>
      <c r="M35" s="221">
        <f aca="true" t="shared" si="7" ref="M35:M43">IF(E35="",0,1)</f>
        <v>0</v>
      </c>
      <c r="N35" s="222">
        <f aca="true" t="shared" si="8" ref="N35:N43">IF(G35="",0,1)</f>
        <v>0</v>
      </c>
    </row>
    <row r="36" spans="1:14" s="5" customFormat="1" ht="16.5" customHeight="1">
      <c r="A36" s="775" t="s">
        <v>344</v>
      </c>
      <c r="B36" s="776"/>
      <c r="C36" s="772"/>
      <c r="D36" s="777"/>
      <c r="E36" s="772"/>
      <c r="F36" s="777"/>
      <c r="G36" s="772"/>
      <c r="H36" s="773"/>
      <c r="J36" s="774"/>
      <c r="L36" s="220">
        <f t="shared" si="6"/>
        <v>0</v>
      </c>
      <c r="M36" s="221">
        <f t="shared" si="7"/>
        <v>0</v>
      </c>
      <c r="N36" s="222">
        <f t="shared" si="8"/>
        <v>0</v>
      </c>
    </row>
    <row r="37" spans="1:14" s="5" customFormat="1" ht="16.5" customHeight="1">
      <c r="A37" s="775" t="s">
        <v>66</v>
      </c>
      <c r="B37" s="776"/>
      <c r="C37" s="772"/>
      <c r="D37" s="777"/>
      <c r="E37" s="772"/>
      <c r="F37" s="777"/>
      <c r="G37" s="772"/>
      <c r="H37" s="773"/>
      <c r="J37" s="774"/>
      <c r="L37" s="220">
        <f t="shared" si="6"/>
        <v>0</v>
      </c>
      <c r="M37" s="221">
        <f t="shared" si="7"/>
        <v>0</v>
      </c>
      <c r="N37" s="222">
        <f t="shared" si="8"/>
        <v>0</v>
      </c>
    </row>
    <row r="38" spans="1:14" s="5" customFormat="1" ht="16.5" customHeight="1">
      <c r="A38" s="775" t="s">
        <v>67</v>
      </c>
      <c r="B38" s="776"/>
      <c r="C38" s="772"/>
      <c r="D38" s="777"/>
      <c r="E38" s="772"/>
      <c r="F38" s="777"/>
      <c r="G38" s="772"/>
      <c r="H38" s="773"/>
      <c r="J38" s="774"/>
      <c r="L38" s="220">
        <f t="shared" si="6"/>
        <v>0</v>
      </c>
      <c r="M38" s="221">
        <f t="shared" si="7"/>
        <v>0</v>
      </c>
      <c r="N38" s="222">
        <f t="shared" si="8"/>
        <v>0</v>
      </c>
    </row>
    <row r="39" spans="1:14" s="5" customFormat="1" ht="16.5" customHeight="1">
      <c r="A39" s="775" t="s">
        <v>345</v>
      </c>
      <c r="B39" s="776"/>
      <c r="C39" s="772"/>
      <c r="D39" s="777"/>
      <c r="E39" s="772"/>
      <c r="F39" s="777"/>
      <c r="G39" s="772"/>
      <c r="H39" s="773"/>
      <c r="J39" s="774" t="e">
        <f>#REF!</f>
        <v>#REF!</v>
      </c>
      <c r="L39" s="220">
        <f t="shared" si="6"/>
        <v>0</v>
      </c>
      <c r="M39" s="221">
        <f t="shared" si="7"/>
        <v>0</v>
      </c>
      <c r="N39" s="222">
        <f t="shared" si="8"/>
        <v>0</v>
      </c>
    </row>
    <row r="40" spans="1:14" s="5" customFormat="1" ht="16.5" customHeight="1">
      <c r="A40" s="775" t="s">
        <v>346</v>
      </c>
      <c r="B40" s="776"/>
      <c r="C40" s="333"/>
      <c r="D40" s="334"/>
      <c r="E40" s="333"/>
      <c r="F40" s="334"/>
      <c r="G40" s="333"/>
      <c r="H40" s="335"/>
      <c r="J40" s="774"/>
      <c r="L40" s="220"/>
      <c r="M40" s="221"/>
      <c r="N40" s="222"/>
    </row>
    <row r="41" spans="1:14" s="5" customFormat="1" ht="16.5" customHeight="1">
      <c r="A41" s="775" t="s">
        <v>68</v>
      </c>
      <c r="B41" s="776"/>
      <c r="C41" s="772"/>
      <c r="D41" s="777"/>
      <c r="E41" s="772"/>
      <c r="F41" s="777"/>
      <c r="G41" s="772"/>
      <c r="H41" s="773"/>
      <c r="J41" s="774"/>
      <c r="L41" s="220">
        <f t="shared" si="6"/>
        <v>0</v>
      </c>
      <c r="M41" s="221">
        <f t="shared" si="7"/>
        <v>0</v>
      </c>
      <c r="N41" s="222">
        <f t="shared" si="8"/>
        <v>0</v>
      </c>
    </row>
    <row r="42" spans="1:14" s="5" customFormat="1" ht="16.5" customHeight="1">
      <c r="A42" s="775" t="s">
        <v>292</v>
      </c>
      <c r="B42" s="776"/>
      <c r="C42" s="772"/>
      <c r="D42" s="777"/>
      <c r="E42" s="772"/>
      <c r="F42" s="777"/>
      <c r="G42" s="772"/>
      <c r="H42" s="773"/>
      <c r="J42" s="774"/>
      <c r="L42" s="220">
        <f t="shared" si="6"/>
        <v>0</v>
      </c>
      <c r="M42" s="221">
        <f t="shared" si="7"/>
        <v>0</v>
      </c>
      <c r="N42" s="222">
        <f t="shared" si="8"/>
        <v>0</v>
      </c>
    </row>
    <row r="43" spans="1:14" s="5" customFormat="1" ht="16.5" customHeight="1" thickBot="1">
      <c r="A43" s="778" t="s">
        <v>69</v>
      </c>
      <c r="B43" s="779"/>
      <c r="C43" s="780"/>
      <c r="D43" s="781"/>
      <c r="E43" s="780"/>
      <c r="F43" s="781"/>
      <c r="G43" s="780"/>
      <c r="H43" s="782"/>
      <c r="J43" s="774"/>
      <c r="L43" s="223">
        <f t="shared" si="6"/>
        <v>0</v>
      </c>
      <c r="M43" s="224">
        <f t="shared" si="7"/>
        <v>0</v>
      </c>
      <c r="N43" s="225">
        <f t="shared" si="8"/>
        <v>0</v>
      </c>
    </row>
    <row r="44" spans="1:33" ht="16.5" customHeight="1">
      <c r="A44" s="355" t="str">
        <f>Carátula1!$A$45</f>
        <v>Ventanilla DeTIEC</v>
      </c>
      <c r="B44" s="355"/>
      <c r="C44" s="355"/>
      <c r="D44" s="355"/>
      <c r="E44" s="6"/>
      <c r="F44" s="7"/>
      <c r="G44" s="7"/>
      <c r="H44" s="314" t="s">
        <v>367</v>
      </c>
      <c r="J44" s="449" t="e">
        <f>IF(#REF!=81,"SI CONSIDERA COMPLETA LA TABLA...","")</f>
        <v>#REF!</v>
      </c>
      <c r="K44" s="15"/>
      <c r="L44" s="229"/>
      <c r="N44" s="226"/>
      <c r="O44" s="22"/>
      <c r="P44" s="22"/>
      <c r="Q44" s="22"/>
      <c r="R44" s="22"/>
      <c r="S44" s="20"/>
      <c r="T44" s="20"/>
      <c r="U44" s="46"/>
      <c r="X44" s="46"/>
      <c r="AA44" s="46"/>
      <c r="AD44" s="46"/>
      <c r="AG44" s="46"/>
    </row>
    <row r="45" spans="10:33" ht="16.5" customHeight="1">
      <c r="J45" s="449"/>
      <c r="K45" s="15"/>
      <c r="L45" s="229"/>
      <c r="N45" s="226"/>
      <c r="O45" s="22"/>
      <c r="P45" s="22"/>
      <c r="Q45" s="22"/>
      <c r="R45" s="22"/>
      <c r="S45" s="20"/>
      <c r="T45" s="20"/>
      <c r="U45" s="46"/>
      <c r="X45" s="46"/>
      <c r="AA45" s="46"/>
      <c r="AD45" s="46"/>
      <c r="AG45" s="46"/>
    </row>
    <row r="46" spans="10:33" ht="16.5" customHeight="1">
      <c r="J46" s="449"/>
      <c r="K46" s="15"/>
      <c r="L46" s="229"/>
      <c r="N46" s="226"/>
      <c r="O46" s="22"/>
      <c r="P46" s="22"/>
      <c r="Q46" s="22"/>
      <c r="R46" s="22"/>
      <c r="S46" s="20"/>
      <c r="T46" s="20"/>
      <c r="U46" s="46"/>
      <c r="X46" s="46"/>
      <c r="AA46" s="46"/>
      <c r="AD46" s="46"/>
      <c r="AG46" s="46"/>
    </row>
    <row r="47" ht="16.5" customHeight="1">
      <c r="J47" s="196" t="e">
        <f>IF(#REF!=81,"FAVOR PASAR A SGTE. PAG.","DATOS AÚN INCOMPLETOS")</f>
        <v>#REF!</v>
      </c>
    </row>
  </sheetData>
  <sheetProtection/>
  <protectedRanges>
    <protectedRange sqref="C10:H19 C22:H31 C34:H43" name="Rango1"/>
  </protectedRanges>
  <mergeCells count="143">
    <mergeCell ref="A4:H4"/>
    <mergeCell ref="A1:H1"/>
    <mergeCell ref="G2:H2"/>
    <mergeCell ref="A3:H3"/>
    <mergeCell ref="A2:B2"/>
    <mergeCell ref="C2:F2"/>
    <mergeCell ref="A5:H5"/>
    <mergeCell ref="A10:B10"/>
    <mergeCell ref="A11:B11"/>
    <mergeCell ref="A12:B12"/>
    <mergeCell ref="A15:B15"/>
    <mergeCell ref="G13:H13"/>
    <mergeCell ref="G14:H14"/>
    <mergeCell ref="E11:F11"/>
    <mergeCell ref="G11:H11"/>
    <mergeCell ref="A6:H7"/>
    <mergeCell ref="A18:B18"/>
    <mergeCell ref="A19:B19"/>
    <mergeCell ref="C13:D13"/>
    <mergeCell ref="C14:D14"/>
    <mergeCell ref="E13:F13"/>
    <mergeCell ref="E14:F14"/>
    <mergeCell ref="E19:F19"/>
    <mergeCell ref="E15:F15"/>
    <mergeCell ref="C18:D18"/>
    <mergeCell ref="C17:D17"/>
    <mergeCell ref="A14:B14"/>
    <mergeCell ref="G9:H9"/>
    <mergeCell ref="E10:F10"/>
    <mergeCell ref="G10:H10"/>
    <mergeCell ref="E12:F12"/>
    <mergeCell ref="G12:H12"/>
    <mergeCell ref="C12:D12"/>
    <mergeCell ref="A17:B17"/>
    <mergeCell ref="A16:B16"/>
    <mergeCell ref="A9:B9"/>
    <mergeCell ref="C9:D9"/>
    <mergeCell ref="A8:H8"/>
    <mergeCell ref="G19:H19"/>
    <mergeCell ref="C10:D10"/>
    <mergeCell ref="C11:D11"/>
    <mergeCell ref="E9:F9"/>
    <mergeCell ref="A13:B13"/>
    <mergeCell ref="A21:B21"/>
    <mergeCell ref="C21:D21"/>
    <mergeCell ref="E21:F21"/>
    <mergeCell ref="G21:H21"/>
    <mergeCell ref="C19:D19"/>
    <mergeCell ref="A20:H20"/>
    <mergeCell ref="A25:B25"/>
    <mergeCell ref="C25:D25"/>
    <mergeCell ref="E25:F25"/>
    <mergeCell ref="G25:H25"/>
    <mergeCell ref="G15:H15"/>
    <mergeCell ref="E17:F17"/>
    <mergeCell ref="G17:H17"/>
    <mergeCell ref="E18:F18"/>
    <mergeCell ref="G18:H18"/>
    <mergeCell ref="C15:D15"/>
    <mergeCell ref="E23:F23"/>
    <mergeCell ref="G23:H23"/>
    <mergeCell ref="A24:B24"/>
    <mergeCell ref="C24:D24"/>
    <mergeCell ref="E24:F24"/>
    <mergeCell ref="G24:H24"/>
    <mergeCell ref="A30:B30"/>
    <mergeCell ref="C30:D30"/>
    <mergeCell ref="E30:F30"/>
    <mergeCell ref="G30:H30"/>
    <mergeCell ref="A22:B22"/>
    <mergeCell ref="C22:D22"/>
    <mergeCell ref="E22:F22"/>
    <mergeCell ref="G22:H22"/>
    <mergeCell ref="A23:B23"/>
    <mergeCell ref="C23:D23"/>
    <mergeCell ref="E27:F27"/>
    <mergeCell ref="G27:H27"/>
    <mergeCell ref="A29:B29"/>
    <mergeCell ref="C29:D29"/>
    <mergeCell ref="E29:F29"/>
    <mergeCell ref="G29:H29"/>
    <mergeCell ref="A28:B28"/>
    <mergeCell ref="A34:B34"/>
    <mergeCell ref="C34:D34"/>
    <mergeCell ref="E34:F34"/>
    <mergeCell ref="G34:H34"/>
    <mergeCell ref="A26:B26"/>
    <mergeCell ref="C26:D26"/>
    <mergeCell ref="E26:F26"/>
    <mergeCell ref="G26:H26"/>
    <mergeCell ref="A27:B27"/>
    <mergeCell ref="C27:D27"/>
    <mergeCell ref="C31:D31"/>
    <mergeCell ref="E31:F31"/>
    <mergeCell ref="G31:H31"/>
    <mergeCell ref="A33:B33"/>
    <mergeCell ref="C33:D33"/>
    <mergeCell ref="E33:F33"/>
    <mergeCell ref="G33:H33"/>
    <mergeCell ref="A32:H32"/>
    <mergeCell ref="A38:B38"/>
    <mergeCell ref="C38:D38"/>
    <mergeCell ref="E38:F38"/>
    <mergeCell ref="G38:H38"/>
    <mergeCell ref="A35:B35"/>
    <mergeCell ref="C35:D35"/>
    <mergeCell ref="E35:F35"/>
    <mergeCell ref="A37:B37"/>
    <mergeCell ref="C37:D37"/>
    <mergeCell ref="E37:F37"/>
    <mergeCell ref="A42:B42"/>
    <mergeCell ref="C42:D42"/>
    <mergeCell ref="E42:F42"/>
    <mergeCell ref="G42:H42"/>
    <mergeCell ref="A43:B43"/>
    <mergeCell ref="C43:D43"/>
    <mergeCell ref="E43:F43"/>
    <mergeCell ref="G43:H43"/>
    <mergeCell ref="J1:J3"/>
    <mergeCell ref="C36:D36"/>
    <mergeCell ref="E36:F36"/>
    <mergeCell ref="G36:H36"/>
    <mergeCell ref="J44:J46"/>
    <mergeCell ref="A44:D44"/>
    <mergeCell ref="G35:H35"/>
    <mergeCell ref="A36:B36"/>
    <mergeCell ref="A31:B31"/>
    <mergeCell ref="C39:D39"/>
    <mergeCell ref="A41:B41"/>
    <mergeCell ref="C41:D41"/>
    <mergeCell ref="E41:F41"/>
    <mergeCell ref="G41:H41"/>
    <mergeCell ref="A40:B40"/>
    <mergeCell ref="A39:B39"/>
    <mergeCell ref="E39:F39"/>
    <mergeCell ref="G39:H39"/>
    <mergeCell ref="G37:H37"/>
    <mergeCell ref="J34:J38"/>
    <mergeCell ref="J39:J43"/>
    <mergeCell ref="J10:J14"/>
    <mergeCell ref="J15:J19"/>
    <mergeCell ref="J22:J26"/>
    <mergeCell ref="J27:J31"/>
  </mergeCells>
  <printOptions horizontalCentered="1"/>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G44" sqref="G44"/>
    </sheetView>
  </sheetViews>
  <sheetFormatPr defaultColWidth="12.421875" defaultRowHeight="16.5" customHeight="1"/>
  <cols>
    <col min="1" max="1" width="12.421875" style="3" customWidth="1"/>
    <col min="2" max="4" width="12.421875" style="1" customWidth="1"/>
    <col min="5" max="5" width="13.8515625" style="1" customWidth="1"/>
    <col min="6" max="6" width="12.421875" style="1" customWidth="1"/>
    <col min="7" max="7" width="10.8515625" style="1" customWidth="1"/>
    <col min="8" max="8" width="2.7109375" style="11" customWidth="1"/>
    <col min="9" max="9" width="26.7109375" style="15" bestFit="1" customWidth="1"/>
    <col min="10" max="10" width="2.7109375" style="1" customWidth="1"/>
    <col min="11" max="11" width="14.28125" style="22" hidden="1" customWidth="1"/>
    <col min="12" max="12" width="18.7109375" style="20" hidden="1" customWidth="1"/>
    <col min="13" max="13" width="2.7109375" style="1" customWidth="1"/>
    <col min="14" max="16384" width="12.421875" style="1" customWidth="1"/>
  </cols>
  <sheetData>
    <row r="1" spans="1:12" ht="16.5" customHeight="1" thickBot="1">
      <c r="A1" s="356" t="str">
        <f>Carátula1!$A$1</f>
        <v>Consejo Nacional de Ciencia y Tecnología - CONACYT</v>
      </c>
      <c r="B1" s="356"/>
      <c r="C1" s="356"/>
      <c r="D1" s="356"/>
      <c r="E1" s="356"/>
      <c r="F1" s="356"/>
      <c r="G1" s="356"/>
      <c r="I1" s="449">
        <f>IF($L$42&gt;13,"- DATOS COMPLETOS -","")</f>
      </c>
      <c r="K1" s="257" t="s">
        <v>293</v>
      </c>
      <c r="L1" s="258">
        <f>IF($L$42&gt;13,1,0)</f>
        <v>0</v>
      </c>
    </row>
    <row r="2" spans="1:9" ht="16.5" customHeight="1">
      <c r="A2" s="355" t="str">
        <f>Carátula1!$A$2</f>
        <v>Form_Propuesta_DeTIEC </v>
      </c>
      <c r="B2" s="355"/>
      <c r="C2" s="356" t="str">
        <f>Carátula1!$C$2</f>
        <v>Vigencia: Septiembre 2014</v>
      </c>
      <c r="D2" s="356"/>
      <c r="E2" s="356"/>
      <c r="F2" s="357" t="str">
        <f>Carátula1!$F$2</f>
        <v>Versión: 2</v>
      </c>
      <c r="G2" s="357"/>
      <c r="I2" s="449"/>
    </row>
    <row r="3" spans="1:9" ht="16.5" customHeight="1">
      <c r="A3" s="420"/>
      <c r="B3" s="420"/>
      <c r="C3" s="420"/>
      <c r="D3" s="420"/>
      <c r="E3" s="420"/>
      <c r="F3" s="420"/>
      <c r="G3" s="420"/>
      <c r="I3" s="449"/>
    </row>
    <row r="4" spans="1:9" ht="16.5" customHeight="1" thickBot="1">
      <c r="A4" s="419" t="s">
        <v>319</v>
      </c>
      <c r="B4" s="419"/>
      <c r="C4" s="419"/>
      <c r="D4" s="419"/>
      <c r="E4" s="419"/>
      <c r="F4" s="419"/>
      <c r="G4" s="419"/>
      <c r="I4" s="19" t="str">
        <f>IF($L$42&gt;13,"FAVOR PASAR A SGTE. PAG.","DATOS AÚN INCOMPLETOS")</f>
        <v>DATOS AÚN INCOMPLETOS</v>
      </c>
    </row>
    <row r="5" spans="1:12" ht="16.5" customHeight="1" thickBot="1">
      <c r="A5" s="421" t="s">
        <v>0</v>
      </c>
      <c r="B5" s="421"/>
      <c r="C5" s="421"/>
      <c r="D5" s="421"/>
      <c r="E5" s="421"/>
      <c r="F5" s="421"/>
      <c r="G5" s="421"/>
      <c r="I5" s="16"/>
      <c r="K5" s="447" t="s">
        <v>37</v>
      </c>
      <c r="L5" s="443" t="s">
        <v>36</v>
      </c>
    </row>
    <row r="6" spans="1:12" ht="16.5" customHeight="1" thickBot="1">
      <c r="A6" s="422" t="s">
        <v>9</v>
      </c>
      <c r="B6" s="423"/>
      <c r="C6" s="423"/>
      <c r="D6" s="423"/>
      <c r="E6" s="423"/>
      <c r="F6" s="423"/>
      <c r="G6" s="424"/>
      <c r="H6" s="18"/>
      <c r="I6" s="16">
        <f>IF(SUM(I7:I9)&lt;0,"¡EXCESO DE CARACTERES!","")</f>
      </c>
      <c r="K6" s="448"/>
      <c r="L6" s="444"/>
    </row>
    <row r="7" spans="1:12" ht="16.5" customHeight="1">
      <c r="A7" s="425"/>
      <c r="B7" s="426"/>
      <c r="C7" s="426"/>
      <c r="D7" s="426"/>
      <c r="E7" s="426"/>
      <c r="F7" s="426"/>
      <c r="G7" s="427"/>
      <c r="H7" s="13"/>
      <c r="I7" s="375">
        <f>IF(K7=0,"",K7)</f>
      </c>
      <c r="K7" s="369">
        <f>IF(250-LEN(A7)&lt;0,250-LEN(A7),0)</f>
        <v>0</v>
      </c>
      <c r="L7" s="442">
        <f>IF(A7="",0,1)</f>
        <v>0</v>
      </c>
    </row>
    <row r="8" spans="1:12" ht="16.5" customHeight="1">
      <c r="A8" s="425"/>
      <c r="B8" s="426"/>
      <c r="C8" s="426"/>
      <c r="D8" s="426"/>
      <c r="E8" s="426"/>
      <c r="F8" s="426"/>
      <c r="G8" s="427"/>
      <c r="H8" s="13"/>
      <c r="I8" s="375"/>
      <c r="K8" s="370"/>
      <c r="L8" s="440"/>
    </row>
    <row r="9" spans="1:12" ht="16.5" customHeight="1" thickBot="1">
      <c r="A9" s="428"/>
      <c r="B9" s="429"/>
      <c r="C9" s="429"/>
      <c r="D9" s="429"/>
      <c r="E9" s="429"/>
      <c r="F9" s="429"/>
      <c r="G9" s="430"/>
      <c r="H9" s="13"/>
      <c r="I9" s="375"/>
      <c r="K9" s="445"/>
      <c r="L9" s="446"/>
    </row>
    <row r="10" spans="1:12" ht="16.5" customHeight="1" thickBot="1">
      <c r="A10" s="434" t="s">
        <v>80</v>
      </c>
      <c r="B10" s="435"/>
      <c r="C10" s="435"/>
      <c r="D10" s="435"/>
      <c r="E10" s="435"/>
      <c r="F10" s="435"/>
      <c r="G10" s="436"/>
      <c r="I10" s="16">
        <f>IF(SUM(I11:I20)&lt;0,"¡EXCESO DE CARACTERES!","")</f>
      </c>
      <c r="K10" s="27"/>
      <c r="L10" s="28"/>
    </row>
    <row r="11" spans="1:12" ht="16.5" customHeight="1">
      <c r="A11" s="391" t="s">
        <v>1</v>
      </c>
      <c r="B11" s="392"/>
      <c r="C11" s="363" t="s">
        <v>70</v>
      </c>
      <c r="D11" s="364"/>
      <c r="E11" s="364"/>
      <c r="F11" s="364"/>
      <c r="G11" s="365"/>
      <c r="H11" s="13"/>
      <c r="I11" s="375">
        <f>IF(K11=0,"",K11)</f>
      </c>
      <c r="K11" s="369">
        <f>IF(120-LEN(C11)&lt;0,120-LEN(C11),0)</f>
        <v>0</v>
      </c>
      <c r="L11" s="442">
        <f>IF(C11="(Nombre de la Entidad/Empresa Ejecutora Principal)",0,1)</f>
        <v>0</v>
      </c>
    </row>
    <row r="12" spans="1:12" ht="16.5" customHeight="1">
      <c r="A12" s="384"/>
      <c r="B12" s="385"/>
      <c r="C12" s="366"/>
      <c r="D12" s="367"/>
      <c r="E12" s="367"/>
      <c r="F12" s="367"/>
      <c r="G12" s="368"/>
      <c r="H12" s="13"/>
      <c r="I12" s="375"/>
      <c r="J12" s="14"/>
      <c r="K12" s="370"/>
      <c r="L12" s="440"/>
    </row>
    <row r="13" spans="1:12" ht="16.5" customHeight="1">
      <c r="A13" s="384" t="s">
        <v>2</v>
      </c>
      <c r="B13" s="385"/>
      <c r="C13" s="377"/>
      <c r="D13" s="378"/>
      <c r="E13" s="378"/>
      <c r="F13" s="378"/>
      <c r="G13" s="379"/>
      <c r="H13" s="13"/>
      <c r="I13" s="375">
        <f>IF(K13=0,"",K13)</f>
      </c>
      <c r="K13" s="370">
        <f>IF(120-LEN(C13)&lt;0,120-LEN(C13),0)</f>
        <v>0</v>
      </c>
      <c r="L13" s="440">
        <f>IF(C13="",0,1)</f>
        <v>0</v>
      </c>
    </row>
    <row r="14" spans="1:12" ht="16.5" customHeight="1">
      <c r="A14" s="384"/>
      <c r="B14" s="385"/>
      <c r="C14" s="377"/>
      <c r="D14" s="378"/>
      <c r="E14" s="378"/>
      <c r="F14" s="378"/>
      <c r="G14" s="379"/>
      <c r="H14" s="13"/>
      <c r="I14" s="375"/>
      <c r="K14" s="370"/>
      <c r="L14" s="440"/>
    </row>
    <row r="15" spans="1:12" ht="16.5" customHeight="1">
      <c r="A15" s="384" t="s">
        <v>3</v>
      </c>
      <c r="B15" s="385"/>
      <c r="C15" s="377"/>
      <c r="D15" s="378"/>
      <c r="E15" s="378"/>
      <c r="F15" s="378"/>
      <c r="G15" s="379"/>
      <c r="H15" s="13"/>
      <c r="I15" s="375">
        <f>IF(K15=0,"",K15)</f>
      </c>
      <c r="K15" s="370">
        <f>IF(120-LEN(C15)&lt;0,120-LEN(C15),0)</f>
        <v>0</v>
      </c>
      <c r="L15" s="440">
        <f>IF(C15="",0,1)</f>
        <v>0</v>
      </c>
    </row>
    <row r="16" spans="1:12" ht="16.5" customHeight="1">
      <c r="A16" s="384"/>
      <c r="B16" s="385"/>
      <c r="C16" s="377"/>
      <c r="D16" s="378"/>
      <c r="E16" s="378"/>
      <c r="F16" s="378"/>
      <c r="G16" s="379"/>
      <c r="H16" s="13"/>
      <c r="I16" s="375"/>
      <c r="K16" s="370"/>
      <c r="L16" s="440"/>
    </row>
    <row r="17" spans="1:12" ht="16.5" customHeight="1">
      <c r="A17" s="384" t="s">
        <v>4</v>
      </c>
      <c r="B17" s="385"/>
      <c r="C17" s="366" t="s">
        <v>39</v>
      </c>
      <c r="D17" s="367"/>
      <c r="E17" s="367"/>
      <c r="F17" s="367"/>
      <c r="G17" s="368"/>
      <c r="H17" s="13"/>
      <c r="I17" s="375">
        <f>IF(K17=0,"",K17)</f>
      </c>
      <c r="K17" s="370">
        <f>IF(200-LEN(C17)&lt;0,200-LEN(C17),0)</f>
        <v>0</v>
      </c>
      <c r="L17" s="440">
        <f>IF(C17="(Describa Servicios/productos actuales.Clientes/usuarios principales, otros antecedentes que describan su experiencia, actividades en el ámbito de la innovación)",0,1)</f>
        <v>0</v>
      </c>
    </row>
    <row r="18" spans="1:12" ht="16.5" customHeight="1">
      <c r="A18" s="384"/>
      <c r="B18" s="385"/>
      <c r="C18" s="366"/>
      <c r="D18" s="367"/>
      <c r="E18" s="367"/>
      <c r="F18" s="367"/>
      <c r="G18" s="368"/>
      <c r="H18" s="13"/>
      <c r="I18" s="375"/>
      <c r="K18" s="370"/>
      <c r="L18" s="440"/>
    </row>
    <row r="19" spans="1:12" ht="16.5" customHeight="1">
      <c r="A19" s="384"/>
      <c r="B19" s="385"/>
      <c r="C19" s="366"/>
      <c r="D19" s="367"/>
      <c r="E19" s="367"/>
      <c r="F19" s="367"/>
      <c r="G19" s="368"/>
      <c r="H19" s="13"/>
      <c r="I19" s="375"/>
      <c r="K19" s="370"/>
      <c r="L19" s="440"/>
    </row>
    <row r="20" spans="1:12" ht="16.5" customHeight="1" thickBot="1">
      <c r="A20" s="386"/>
      <c r="B20" s="387"/>
      <c r="C20" s="388"/>
      <c r="D20" s="389"/>
      <c r="E20" s="389"/>
      <c r="F20" s="389"/>
      <c r="G20" s="390"/>
      <c r="H20" s="13"/>
      <c r="I20" s="375"/>
      <c r="K20" s="371"/>
      <c r="L20" s="441"/>
    </row>
    <row r="21" spans="1:12" ht="16.5" customHeight="1" thickBot="1">
      <c r="A21" s="437" t="s">
        <v>320</v>
      </c>
      <c r="B21" s="438"/>
      <c r="C21" s="438"/>
      <c r="D21" s="438"/>
      <c r="E21" s="438"/>
      <c r="F21" s="438"/>
      <c r="G21" s="439"/>
      <c r="I21" s="16">
        <f>IF(SUM(I22:I27)&lt;0,"¡EXCESO DE CARACTERES!","")</f>
      </c>
      <c r="K21" s="30"/>
      <c r="L21" s="31"/>
    </row>
    <row r="22" spans="1:12" ht="16.5" customHeight="1">
      <c r="A22" s="404" t="s">
        <v>5</v>
      </c>
      <c r="B22" s="405"/>
      <c r="C22" s="401"/>
      <c r="D22" s="402"/>
      <c r="E22" s="402"/>
      <c r="F22" s="402"/>
      <c r="G22" s="403"/>
      <c r="H22" s="13"/>
      <c r="I22" s="375">
        <f>IF(K22=0,"",K22)</f>
      </c>
      <c r="K22" s="369">
        <f>IF(120-LEN(C22)&lt;0,120-LEN(C22),0)</f>
        <v>0</v>
      </c>
      <c r="L22" s="442">
        <f>IF(C22="",0,1)</f>
        <v>0</v>
      </c>
    </row>
    <row r="23" spans="1:12" ht="16.5" customHeight="1">
      <c r="A23" s="384"/>
      <c r="B23" s="385"/>
      <c r="C23" s="377"/>
      <c r="D23" s="378"/>
      <c r="E23" s="378"/>
      <c r="F23" s="378"/>
      <c r="G23" s="379"/>
      <c r="H23" s="13"/>
      <c r="I23" s="375"/>
      <c r="K23" s="370"/>
      <c r="L23" s="440"/>
    </row>
    <row r="24" spans="1:12" ht="16.5" customHeight="1">
      <c r="A24" s="384" t="s">
        <v>81</v>
      </c>
      <c r="B24" s="385"/>
      <c r="C24" s="377"/>
      <c r="D24" s="378"/>
      <c r="E24" s="378"/>
      <c r="F24" s="378"/>
      <c r="G24" s="379"/>
      <c r="H24" s="13"/>
      <c r="I24" s="375">
        <f>IF(K24=0,"",K24)</f>
      </c>
      <c r="K24" s="370">
        <f>IF(120-LEN(C24)&lt;0,120-LEN(C24),0)</f>
        <v>0</v>
      </c>
      <c r="L24" s="440">
        <f>IF(C24="",0,1)</f>
        <v>0</v>
      </c>
    </row>
    <row r="25" spans="1:12" ht="16.5" customHeight="1">
      <c r="A25" s="384"/>
      <c r="B25" s="385"/>
      <c r="C25" s="377"/>
      <c r="D25" s="378"/>
      <c r="E25" s="378"/>
      <c r="F25" s="378"/>
      <c r="G25" s="379"/>
      <c r="H25" s="13"/>
      <c r="I25" s="375"/>
      <c r="K25" s="370"/>
      <c r="L25" s="440"/>
    </row>
    <row r="26" spans="1:12" ht="17.25" customHeight="1">
      <c r="A26" s="384" t="s">
        <v>6</v>
      </c>
      <c r="B26" s="385"/>
      <c r="C26" s="377"/>
      <c r="D26" s="378"/>
      <c r="E26" s="378"/>
      <c r="F26" s="378"/>
      <c r="G26" s="379"/>
      <c r="H26" s="13"/>
      <c r="I26" s="17">
        <f>IF(K26=0,"",K26)</f>
      </c>
      <c r="K26" s="24">
        <f>IF(60-LEN(C26)&lt;0,60-LEN(C26),0)</f>
        <v>0</v>
      </c>
      <c r="L26" s="25">
        <f>IF(C26="",0,1)</f>
        <v>0</v>
      </c>
    </row>
    <row r="27" spans="1:12" ht="17.25" customHeight="1" thickBot="1">
      <c r="A27" s="413" t="s">
        <v>7</v>
      </c>
      <c r="B27" s="414"/>
      <c r="C27" s="431"/>
      <c r="D27" s="432"/>
      <c r="E27" s="432"/>
      <c r="F27" s="432"/>
      <c r="G27" s="433"/>
      <c r="H27" s="13"/>
      <c r="I27" s="17">
        <f>IF(K27=0,"",K27)</f>
      </c>
      <c r="K27" s="23">
        <f>IF(60-LEN(C27)&lt;0,60-LEN(C27),0)</f>
        <v>0</v>
      </c>
      <c r="L27" s="29">
        <f>IF(C27="",0,1)</f>
        <v>0</v>
      </c>
    </row>
    <row r="28" spans="1:12" ht="16.5" customHeight="1" thickBot="1">
      <c r="A28" s="406" t="s">
        <v>35</v>
      </c>
      <c r="B28" s="407"/>
      <c r="C28" s="408"/>
      <c r="D28" s="315"/>
      <c r="E28" s="409" t="s">
        <v>82</v>
      </c>
      <c r="F28" s="409"/>
      <c r="G28" s="316">
        <v>0</v>
      </c>
      <c r="I28" s="26" t="str">
        <f>IF($G$28=$K$36,"","¡IMPORTANTE!")</f>
        <v>¡IMPORTANTE!</v>
      </c>
      <c r="K28" s="30"/>
      <c r="L28" s="31"/>
    </row>
    <row r="29" spans="1:12" ht="16.5" customHeight="1">
      <c r="A29" s="391" t="s">
        <v>321</v>
      </c>
      <c r="B29" s="392"/>
      <c r="C29" s="415"/>
      <c r="D29" s="416"/>
      <c r="E29" s="457" t="s">
        <v>325</v>
      </c>
      <c r="F29" s="455"/>
      <c r="G29" s="456"/>
      <c r="I29" s="376"/>
      <c r="K29" s="372" t="s">
        <v>38</v>
      </c>
      <c r="L29" s="452">
        <f>IF(C29="(Empresa, entidad asociada 1)",0,1)</f>
        <v>1</v>
      </c>
    </row>
    <row r="30" spans="1:12" ht="16.5" customHeight="1">
      <c r="A30" s="384"/>
      <c r="B30" s="385"/>
      <c r="C30" s="417"/>
      <c r="D30" s="418"/>
      <c r="E30" s="458"/>
      <c r="F30" s="382"/>
      <c r="G30" s="383"/>
      <c r="I30" s="376"/>
      <c r="K30" s="373"/>
      <c r="L30" s="450"/>
    </row>
    <row r="31" spans="1:12" ht="16.5" customHeight="1">
      <c r="A31" s="384" t="s">
        <v>322</v>
      </c>
      <c r="B31" s="385"/>
      <c r="C31" s="380"/>
      <c r="D31" s="381"/>
      <c r="E31" s="458"/>
      <c r="F31" s="380"/>
      <c r="G31" s="381"/>
      <c r="I31" s="376"/>
      <c r="K31" s="373"/>
      <c r="L31" s="450">
        <f>IF(C31="(Empresa, entidad asociada 2)",0,1)</f>
        <v>1</v>
      </c>
    </row>
    <row r="32" spans="1:12" ht="16.5" customHeight="1">
      <c r="A32" s="384"/>
      <c r="B32" s="385"/>
      <c r="C32" s="382"/>
      <c r="D32" s="383"/>
      <c r="E32" s="458"/>
      <c r="F32" s="382"/>
      <c r="G32" s="383"/>
      <c r="I32" s="376"/>
      <c r="K32" s="373"/>
      <c r="L32" s="450"/>
    </row>
    <row r="33" spans="1:12" ht="16.5" customHeight="1">
      <c r="A33" s="384" t="s">
        <v>323</v>
      </c>
      <c r="B33" s="385"/>
      <c r="C33" s="380"/>
      <c r="D33" s="381"/>
      <c r="E33" s="458"/>
      <c r="F33" s="380"/>
      <c r="G33" s="381"/>
      <c r="I33" s="376"/>
      <c r="K33" s="373"/>
      <c r="L33" s="450">
        <f>IF(C33="(Empresa, entidad asociada 3)",0,1)</f>
        <v>1</v>
      </c>
    </row>
    <row r="34" spans="1:12" ht="16.5" customHeight="1">
      <c r="A34" s="384"/>
      <c r="B34" s="385"/>
      <c r="C34" s="382"/>
      <c r="D34" s="383"/>
      <c r="E34" s="458"/>
      <c r="F34" s="382"/>
      <c r="G34" s="383"/>
      <c r="I34" s="376"/>
      <c r="K34" s="373"/>
      <c r="L34" s="450"/>
    </row>
    <row r="35" spans="1:12" ht="16.5" customHeight="1">
      <c r="A35" s="384" t="s">
        <v>324</v>
      </c>
      <c r="B35" s="385"/>
      <c r="C35" s="380"/>
      <c r="D35" s="381"/>
      <c r="E35" s="458"/>
      <c r="F35" s="380"/>
      <c r="G35" s="381"/>
      <c r="I35" s="376"/>
      <c r="J35" s="4"/>
      <c r="K35" s="374"/>
      <c r="L35" s="450">
        <f>IF(C35="(Empresa, entidad asociada 4)",0,1)</f>
        <v>1</v>
      </c>
    </row>
    <row r="36" spans="1:12" ht="16.5" customHeight="1" thickBot="1">
      <c r="A36" s="384"/>
      <c r="B36" s="385"/>
      <c r="C36" s="453"/>
      <c r="D36" s="454"/>
      <c r="E36" s="459"/>
      <c r="F36" s="453"/>
      <c r="G36" s="454"/>
      <c r="I36" s="376"/>
      <c r="K36" s="32">
        <f>SUM(K44:K47)</f>
        <v>4</v>
      </c>
      <c r="L36" s="451"/>
    </row>
    <row r="37" spans="1:12" ht="16.5" customHeight="1">
      <c r="A37" s="384" t="s">
        <v>8</v>
      </c>
      <c r="B37" s="385"/>
      <c r="C37" s="395" t="str">
        <f>K43</f>
        <v>N/A</v>
      </c>
      <c r="D37" s="396"/>
      <c r="E37" s="396"/>
      <c r="F37" s="396"/>
      <c r="G37" s="397"/>
      <c r="H37" s="13"/>
      <c r="I37" s="16">
        <f>IF(SUM(I38:I41)&lt;0,"¡EXCESO DE CARACTERES!","")</f>
      </c>
      <c r="K37" s="370">
        <f>IF(300-LEN(C37)&lt;0,300-LEN(C37),0)</f>
        <v>0</v>
      </c>
      <c r="L37" s="440">
        <f>IF(C37="(Indique experiencias anteriores de trabajo conjunto y sus resultados. En caso de no contar con experiencia previa de trabajo conjunto, indíquelo)",0,1)</f>
        <v>1</v>
      </c>
    </row>
    <row r="38" spans="1:12" ht="16.5" customHeight="1">
      <c r="A38" s="384"/>
      <c r="B38" s="385"/>
      <c r="C38" s="366"/>
      <c r="D38" s="367"/>
      <c r="E38" s="367"/>
      <c r="F38" s="367"/>
      <c r="G38" s="368"/>
      <c r="H38" s="13"/>
      <c r="I38" s="375"/>
      <c r="K38" s="370"/>
      <c r="L38" s="440"/>
    </row>
    <row r="39" spans="1:12" ht="16.5" customHeight="1">
      <c r="A39" s="384"/>
      <c r="B39" s="385"/>
      <c r="C39" s="366"/>
      <c r="D39" s="367"/>
      <c r="E39" s="367"/>
      <c r="F39" s="367"/>
      <c r="G39" s="368"/>
      <c r="I39" s="375"/>
      <c r="K39" s="370"/>
      <c r="L39" s="440"/>
    </row>
    <row r="40" spans="1:12" ht="16.5" customHeight="1">
      <c r="A40" s="384"/>
      <c r="B40" s="385"/>
      <c r="C40" s="366"/>
      <c r="D40" s="367"/>
      <c r="E40" s="367"/>
      <c r="F40" s="367"/>
      <c r="G40" s="368"/>
      <c r="I40" s="375"/>
      <c r="K40" s="370"/>
      <c r="L40" s="440"/>
    </row>
    <row r="41" spans="1:12" ht="16.5" customHeight="1" thickBot="1">
      <c r="A41" s="393"/>
      <c r="B41" s="394"/>
      <c r="C41" s="398"/>
      <c r="D41" s="399"/>
      <c r="E41" s="399"/>
      <c r="F41" s="399"/>
      <c r="G41" s="400"/>
      <c r="I41" s="375"/>
      <c r="K41" s="371"/>
      <c r="L41" s="441"/>
    </row>
    <row r="42" spans="1:12" ht="16.5" customHeight="1" thickBot="1">
      <c r="A42" s="410">
        <f>K42</f>
      </c>
      <c r="B42" s="411"/>
      <c r="C42" s="411"/>
      <c r="D42" s="411"/>
      <c r="E42" s="411"/>
      <c r="F42" s="411"/>
      <c r="G42" s="412"/>
      <c r="K42" s="86">
        <f>IF(G28&gt;0,"DEBE INCLUIR Cartas de Intención de Asociados","")</f>
      </c>
      <c r="L42" s="21">
        <f>SUM(L7:L41)</f>
        <v>5</v>
      </c>
    </row>
    <row r="43" spans="1:12" s="4" customFormat="1" ht="16.5" customHeight="1" thickBot="1">
      <c r="A43" s="355" t="str">
        <f>Carátula1!$A$45</f>
        <v>Ventanilla DeTIEC</v>
      </c>
      <c r="B43" s="355"/>
      <c r="C43" s="355"/>
      <c r="D43" s="6"/>
      <c r="E43" s="7"/>
      <c r="F43" s="7"/>
      <c r="G43" s="314" t="s">
        <v>358</v>
      </c>
      <c r="H43" s="12"/>
      <c r="I43" s="449">
        <f>IF($L$42&gt;13,"- DATOS COMPLETOS -","")</f>
      </c>
      <c r="K43" s="86" t="str">
        <f>IF(G28&gt;0,"(Indique experiencias anteriores de trabajo conjunto y sus resultados. En caso de no contar con experiencia previa de trabajo conjunto, indíquelo)","N/A")</f>
        <v>N/A</v>
      </c>
      <c r="L43" s="20"/>
    </row>
    <row r="44" spans="9:11" ht="16.5" customHeight="1">
      <c r="I44" s="449"/>
      <c r="K44" s="191">
        <f>IF(OR(C29="(Empresa, entidad asociada 1)",C29="N/A"),0,1)</f>
        <v>1</v>
      </c>
    </row>
    <row r="45" spans="9:11" ht="16.5" customHeight="1">
      <c r="I45" s="449"/>
      <c r="K45" s="190">
        <f>IF(OR(C31="(Empresa, entidad asociada 2)",C31="N/A"),0,1)</f>
        <v>1</v>
      </c>
    </row>
    <row r="46" spans="3:11" ht="16.5" customHeight="1">
      <c r="C46" s="260"/>
      <c r="I46" s="19" t="str">
        <f>IF($L$42&gt;13,"FAVOR PASAR A SGTE. PAG.","DATOS AÚN INCOMPLETOS")</f>
        <v>DATOS AÚN INCOMPLETOS</v>
      </c>
      <c r="K46" s="190">
        <f>IF(OR(C33="(Empresa, entidad asociada 3)",C33="N/A"),0,1)</f>
        <v>1</v>
      </c>
    </row>
    <row r="47" ht="16.5" customHeight="1" thickBot="1">
      <c r="K47" s="192">
        <f>IF(OR(C35="(Empresa, entidad asociada 4)",C35="N/A"),0,1)</f>
        <v>1</v>
      </c>
    </row>
  </sheetData>
  <sheetProtection password="C03D" sheet="1"/>
  <protectedRanges>
    <protectedRange sqref="A7 C22:G27 C37 C11:G20" name="Rango1"/>
  </protectedRanges>
  <mergeCells count="80">
    <mergeCell ref="C33:D34"/>
    <mergeCell ref="C35:D36"/>
    <mergeCell ref="F29:G30"/>
    <mergeCell ref="F31:G32"/>
    <mergeCell ref="F33:G34"/>
    <mergeCell ref="F35:G36"/>
    <mergeCell ref="E29:E36"/>
    <mergeCell ref="I43:I45"/>
    <mergeCell ref="L35:L36"/>
    <mergeCell ref="L33:L34"/>
    <mergeCell ref="L31:L32"/>
    <mergeCell ref="L29:L30"/>
    <mergeCell ref="L15:L16"/>
    <mergeCell ref="K17:K20"/>
    <mergeCell ref="I24:I25"/>
    <mergeCell ref="I38:I41"/>
    <mergeCell ref="L37:L41"/>
    <mergeCell ref="K5:K6"/>
    <mergeCell ref="I1:I3"/>
    <mergeCell ref="I15:I16"/>
    <mergeCell ref="I17:I20"/>
    <mergeCell ref="K11:K12"/>
    <mergeCell ref="K15:K16"/>
    <mergeCell ref="I7:I9"/>
    <mergeCell ref="L17:L20"/>
    <mergeCell ref="L22:L23"/>
    <mergeCell ref="L5:L6"/>
    <mergeCell ref="I22:I23"/>
    <mergeCell ref="K24:K25"/>
    <mergeCell ref="L24:L25"/>
    <mergeCell ref="K7:K9"/>
    <mergeCell ref="L7:L9"/>
    <mergeCell ref="L13:L14"/>
    <mergeCell ref="L11:L12"/>
    <mergeCell ref="A5:G5"/>
    <mergeCell ref="A6:G6"/>
    <mergeCell ref="A7:G9"/>
    <mergeCell ref="C27:G27"/>
    <mergeCell ref="A13:B14"/>
    <mergeCell ref="A15:B16"/>
    <mergeCell ref="A10:G10"/>
    <mergeCell ref="A21:G21"/>
    <mergeCell ref="A11:B12"/>
    <mergeCell ref="C13:G14"/>
    <mergeCell ref="A1:G1"/>
    <mergeCell ref="A2:B2"/>
    <mergeCell ref="F2:G2"/>
    <mergeCell ref="C2:E2"/>
    <mergeCell ref="A4:G4"/>
    <mergeCell ref="A3:G3"/>
    <mergeCell ref="A22:B23"/>
    <mergeCell ref="A26:B26"/>
    <mergeCell ref="A43:C43"/>
    <mergeCell ref="A28:C28"/>
    <mergeCell ref="E28:F28"/>
    <mergeCell ref="A42:G42"/>
    <mergeCell ref="A35:B36"/>
    <mergeCell ref="A31:B32"/>
    <mergeCell ref="A27:B27"/>
    <mergeCell ref="C29:D30"/>
    <mergeCell ref="A17:B20"/>
    <mergeCell ref="C17:G20"/>
    <mergeCell ref="A29:B30"/>
    <mergeCell ref="A37:B41"/>
    <mergeCell ref="C37:G41"/>
    <mergeCell ref="C22:G23"/>
    <mergeCell ref="A33:B34"/>
    <mergeCell ref="A24:B25"/>
    <mergeCell ref="C26:G26"/>
    <mergeCell ref="C24:G25"/>
    <mergeCell ref="C11:G12"/>
    <mergeCell ref="K22:K23"/>
    <mergeCell ref="K37:K41"/>
    <mergeCell ref="K29:K35"/>
    <mergeCell ref="I11:I12"/>
    <mergeCell ref="I13:I14"/>
    <mergeCell ref="K13:K14"/>
    <mergeCell ref="I29:I36"/>
    <mergeCell ref="C15:G16"/>
    <mergeCell ref="C31:D32"/>
  </mergeCells>
  <dataValidations count="6">
    <dataValidation errorStyle="warning" type="textLength" operator="lessThanOrEqual" showInputMessage="1" showErrorMessage="1" prompt="Máx 300 caracteres&#10;&#10;(aprox. 50 palabras en 6 líneas)" error="¡Se superó el máximo de caracteres permitido!" sqref="C37:G41">
      <formula1>300</formula1>
    </dataValidation>
    <dataValidation errorStyle="warning" type="textLength" operator="lessThanOrEqual" allowBlank="1" showInputMessage="1" showErrorMessage="1" prompt="Máx 120 caracteres&#10;&#10;(aprox. 20 palabras en 2 líneas)" error="¡Se superó el máximo de caracteres permitido!" sqref="C22:G25 C11:G16">
      <formula1>120</formula1>
    </dataValidation>
    <dataValidation errorStyle="warning" type="textLength" operator="lessThanOrEqual" showInputMessage="1" showErrorMessage="1" prompt="Máx 200 caracteres&#10;&#10;(aprox. 35 palabras en 4 líneas)" error="¡Se superó el máximo de caracteres permitido!" sqref="C17:G20">
      <formula1>200</formula1>
    </dataValidation>
    <dataValidation errorStyle="warning" type="textLength" operator="lessThanOrEqual" allowBlank="1" showInputMessage="1" showErrorMessage="1" prompt="Máx 60 caracteres" error="¡Se superó el máximo de caracteres permitido!" sqref="C26:G27">
      <formula1>60</formula1>
    </dataValidation>
    <dataValidation type="whole" operator="lessThanOrEqual" allowBlank="1" showInputMessage="1" showErrorMessage="1" prompt="0 - 4 asociados" error="¡Para cantidad distinta de asociados favor contactar con el CONACYT!" sqref="G28">
      <formula1>4</formula1>
    </dataValidation>
    <dataValidation errorStyle="warning" type="textLength" operator="lessThanOrEqual" showInputMessage="1" showErrorMessage="1" prompt="Máx 250 Caracteres&#10;&#10;(aprox 42 palabras en 3 líneas) " error="¡Se superó el máximo de caracteres permitido!" sqref="A7:G9">
      <formula1>250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32"/>
  <sheetViews>
    <sheetView zoomScalePageLayoutView="0" workbookViewId="0" topLeftCell="A1">
      <selection activeCell="C30" sqref="C30"/>
    </sheetView>
  </sheetViews>
  <sheetFormatPr defaultColWidth="12.57421875" defaultRowHeight="16.5" customHeight="1"/>
  <cols>
    <col min="1" max="1" width="19.8515625" style="119" customWidth="1"/>
    <col min="2" max="2" width="29.00390625" style="119" customWidth="1"/>
    <col min="3" max="3" width="28.421875" style="119" customWidth="1"/>
    <col min="4" max="4" width="14.421875" style="119" customWidth="1"/>
    <col min="5" max="5" width="14.57421875" style="119" customWidth="1"/>
    <col min="6" max="6" width="17.7109375" style="119" customWidth="1"/>
    <col min="7" max="7" width="6.8515625" style="119" customWidth="1"/>
    <col min="8" max="8" width="2.7109375" style="119" customWidth="1"/>
    <col min="9" max="9" width="27.140625" style="120" customWidth="1"/>
    <col min="10" max="10" width="2.7109375" style="120" customWidth="1"/>
    <col min="11" max="11" width="18.421875" style="119" hidden="1" customWidth="1"/>
    <col min="12" max="12" width="12.57421875" style="119" hidden="1" customWidth="1"/>
    <col min="13" max="13" width="24.57421875" style="119" hidden="1" customWidth="1"/>
    <col min="14" max="14" width="15.00390625" style="119" hidden="1" customWidth="1"/>
    <col min="15" max="16" width="12.57421875" style="119" hidden="1" customWidth="1"/>
    <col min="17" max="17" width="2.7109375" style="119" customWidth="1"/>
    <col min="18" max="16384" width="12.57421875" style="119" customWidth="1"/>
  </cols>
  <sheetData>
    <row r="1" spans="1:12" ht="16.5" customHeight="1" thickBot="1">
      <c r="A1" s="356" t="str">
        <f>Carátula1!$A$1</f>
        <v>Consejo Nacional de Ciencia y Tecnología - CONACYT</v>
      </c>
      <c r="B1" s="356"/>
      <c r="C1" s="356"/>
      <c r="D1" s="356"/>
      <c r="E1" s="356"/>
      <c r="F1" s="356"/>
      <c r="G1" s="356"/>
      <c r="I1" s="449">
        <f>IF($P$20&gt;13,"- DATOS COMPLETOS -","")</f>
      </c>
      <c r="K1" s="257" t="s">
        <v>293</v>
      </c>
      <c r="L1" s="258">
        <f>IF($P$20&gt;13,1,0)</f>
        <v>0</v>
      </c>
    </row>
    <row r="2" spans="1:9" ht="16.5" customHeight="1">
      <c r="A2" s="355" t="str">
        <f>Carátula1!$A$2</f>
        <v>Form_Propuesta_DeTIEC </v>
      </c>
      <c r="B2" s="355"/>
      <c r="C2" s="84" t="str">
        <f>Carátula1!$C$2</f>
        <v>Vigencia: Septiembre 2014</v>
      </c>
      <c r="D2" s="357" t="str">
        <f>Carátula1!$F$2</f>
        <v>Versión: 2</v>
      </c>
      <c r="E2" s="357"/>
      <c r="F2" s="357"/>
      <c r="G2" s="357"/>
      <c r="I2" s="449"/>
    </row>
    <row r="3" spans="1:9" ht="16.5" customHeight="1">
      <c r="A3" s="420"/>
      <c r="B3" s="420"/>
      <c r="C3" s="420"/>
      <c r="D3" s="420"/>
      <c r="E3" s="420"/>
      <c r="F3" s="420"/>
      <c r="G3" s="420"/>
      <c r="I3" s="449"/>
    </row>
    <row r="4" spans="1:9" ht="16.5" customHeight="1" thickBot="1">
      <c r="A4" s="419" t="str">
        <f>+Datos2!A4</f>
        <v>Propuesta de Proyecto</v>
      </c>
      <c r="B4" s="419"/>
      <c r="C4" s="419"/>
      <c r="D4" s="419"/>
      <c r="E4" s="419"/>
      <c r="F4" s="419"/>
      <c r="G4" s="419"/>
      <c r="I4" s="137" t="str">
        <f>IF($P$20&gt;13,"FAVOR PASAR A SGTE. PAG.","DATOS AÚN INCOMPLETOS")</f>
        <v>DATOS AÚN INCOMPLETOS</v>
      </c>
    </row>
    <row r="5" spans="1:16" ht="16.5" customHeight="1" thickBot="1">
      <c r="A5" s="422" t="s">
        <v>100</v>
      </c>
      <c r="B5" s="460"/>
      <c r="C5" s="460"/>
      <c r="D5" s="460"/>
      <c r="E5" s="460"/>
      <c r="F5" s="407"/>
      <c r="G5" s="461"/>
      <c r="O5" s="512" t="s">
        <v>118</v>
      </c>
      <c r="P5" s="513"/>
    </row>
    <row r="6" spans="1:16" ht="17.25" customHeight="1" thickBot="1">
      <c r="A6" s="238" t="s">
        <v>5</v>
      </c>
      <c r="B6" s="488"/>
      <c r="C6" s="489"/>
      <c r="D6" s="238" t="s">
        <v>117</v>
      </c>
      <c r="E6" s="488"/>
      <c r="F6" s="507"/>
      <c r="G6" s="489"/>
      <c r="N6" s="210" t="str">
        <f>IF(N7="","¡Debe seleccionar la Empresa / Institución correspondiente!","")</f>
        <v>¡Debe seleccionar la Empresa / Institución correspondiente!</v>
      </c>
      <c r="O6" s="143">
        <f>IF(B6="",0,1)</f>
        <v>0</v>
      </c>
      <c r="P6" s="144">
        <f>IF(E6="",0,1)</f>
        <v>0</v>
      </c>
    </row>
    <row r="7" spans="1:16" ht="17.25" customHeight="1" thickBot="1">
      <c r="A7" s="239" t="s">
        <v>81</v>
      </c>
      <c r="B7" s="482"/>
      <c r="C7" s="484"/>
      <c r="D7" s="239" t="s">
        <v>7</v>
      </c>
      <c r="E7" s="482"/>
      <c r="F7" s="483"/>
      <c r="G7" s="484"/>
      <c r="I7" s="462" t="str">
        <f>N6</f>
        <v>¡Debe seleccionar la Empresa / Institución correspondiente!</v>
      </c>
      <c r="N7" s="211">
        <f>SELECCIONES!G9</f>
      </c>
      <c r="O7" s="143">
        <f>IF(B7="",0,1)</f>
        <v>0</v>
      </c>
      <c r="P7" s="144">
        <f>IF(E7="",0,1)</f>
        <v>0</v>
      </c>
    </row>
    <row r="8" spans="1:16" ht="17.25" customHeight="1" thickBot="1">
      <c r="A8" s="240" t="s">
        <v>89</v>
      </c>
      <c r="B8" s="509"/>
      <c r="C8" s="510"/>
      <c r="D8" s="240" t="s">
        <v>114</v>
      </c>
      <c r="E8" s="485">
        <f>N8</f>
      </c>
      <c r="F8" s="486"/>
      <c r="G8" s="487"/>
      <c r="I8" s="462"/>
      <c r="N8" s="212">
        <f>IF(N9=5,"(Debe anexar CV)","")</f>
      </c>
      <c r="O8" s="143">
        <f>IF(SELECCIONES!G9="",0,1)</f>
        <v>0</v>
      </c>
      <c r="P8" s="150"/>
    </row>
    <row r="9" spans="1:16" ht="16.5" customHeight="1" thickBot="1">
      <c r="A9" s="422" t="s">
        <v>99</v>
      </c>
      <c r="B9" s="460"/>
      <c r="C9" s="460"/>
      <c r="D9" s="460"/>
      <c r="E9" s="460"/>
      <c r="F9" s="460"/>
      <c r="G9" s="508"/>
      <c r="N9" s="213">
        <f>SUM(O6:P8)</f>
        <v>0</v>
      </c>
      <c r="O9" s="147"/>
      <c r="P9" s="148"/>
    </row>
    <row r="10" spans="1:16" ht="17.25" customHeight="1">
      <c r="A10" s="238" t="s">
        <v>5</v>
      </c>
      <c r="B10" s="488"/>
      <c r="C10" s="489"/>
      <c r="D10" s="238" t="s">
        <v>116</v>
      </c>
      <c r="E10" s="488"/>
      <c r="F10" s="507"/>
      <c r="G10" s="489"/>
      <c r="O10" s="143">
        <f>IF(B10="",0,1)</f>
        <v>0</v>
      </c>
      <c r="P10" s="144">
        <f>IF(E10="",0,1)</f>
        <v>0</v>
      </c>
    </row>
    <row r="11" spans="1:16" ht="17.25" customHeight="1" thickBot="1">
      <c r="A11" s="239" t="s">
        <v>81</v>
      </c>
      <c r="B11" s="482"/>
      <c r="C11" s="484"/>
      <c r="D11" s="239" t="s">
        <v>7</v>
      </c>
      <c r="E11" s="482"/>
      <c r="F11" s="483"/>
      <c r="G11" s="484"/>
      <c r="O11" s="143">
        <f>IF(B11="",0,1)</f>
        <v>0</v>
      </c>
      <c r="P11" s="144">
        <f>IF(E11="",0,1)</f>
        <v>0</v>
      </c>
    </row>
    <row r="12" spans="1:16" ht="17.25" customHeight="1" thickBot="1">
      <c r="A12" s="240" t="s">
        <v>89</v>
      </c>
      <c r="B12" s="503" t="str">
        <f>Datos2!C11</f>
        <v>(Nombre de la Entidad/Empresa Ejecutora Principal)</v>
      </c>
      <c r="C12" s="504"/>
      <c r="D12" s="240" t="s">
        <v>114</v>
      </c>
      <c r="E12" s="485">
        <f>N12</f>
      </c>
      <c r="F12" s="486"/>
      <c r="G12" s="487"/>
      <c r="I12" s="511" t="str">
        <f>P23</f>
        <v>(Los datos de al menos el primer miembro del Equipo Técnico deben estar detallados por completo)</v>
      </c>
      <c r="N12" s="212">
        <f>IF(N13=4,"(Debe anexar CV)","")</f>
      </c>
      <c r="O12" s="149"/>
      <c r="P12" s="150"/>
    </row>
    <row r="13" spans="1:16" ht="16.5" customHeight="1" thickBot="1">
      <c r="A13" s="434" t="s">
        <v>97</v>
      </c>
      <c r="B13" s="435"/>
      <c r="C13" s="435"/>
      <c r="D13" s="435"/>
      <c r="E13" s="435"/>
      <c r="F13" s="435"/>
      <c r="G13" s="436"/>
      <c r="I13" s="511"/>
      <c r="N13" s="213">
        <f>SUM(O10:P12)</f>
        <v>0</v>
      </c>
      <c r="O13" s="147"/>
      <c r="P13" s="148"/>
    </row>
    <row r="14" spans="1:16" ht="16.5" customHeight="1" thickBot="1">
      <c r="A14" s="242" t="s">
        <v>5</v>
      </c>
      <c r="B14" s="243" t="s">
        <v>89</v>
      </c>
      <c r="C14" s="243" t="s">
        <v>98</v>
      </c>
      <c r="D14" s="469" t="s">
        <v>101</v>
      </c>
      <c r="E14" s="470"/>
      <c r="F14" s="471"/>
      <c r="G14" s="241" t="s">
        <v>114</v>
      </c>
      <c r="I14" s="511"/>
      <c r="M14" s="151" t="s">
        <v>115</v>
      </c>
      <c r="N14" s="151" t="s">
        <v>113</v>
      </c>
      <c r="O14" s="149"/>
      <c r="P14" s="150"/>
    </row>
    <row r="15" spans="1:16" ht="17.25" customHeight="1">
      <c r="A15" s="506"/>
      <c r="B15" s="121"/>
      <c r="C15" s="514"/>
      <c r="D15" s="139"/>
      <c r="E15" s="463" t="str">
        <f>O15</f>
        <v>N/A</v>
      </c>
      <c r="F15" s="464"/>
      <c r="G15" s="495">
        <f>N16</f>
      </c>
      <c r="I15" s="136">
        <f>IF(K16=K15,"","¡Seleccione la EMPRESA / ENTIDAD apropiada!")</f>
      </c>
      <c r="J15" s="122"/>
      <c r="K15" s="123">
        <f>IF(B16="","","(especificar aquí)")</f>
      </c>
      <c r="L15" s="499">
        <f>IF(I15="",0,1)</f>
        <v>0</v>
      </c>
      <c r="M15" s="123">
        <f>IF(SELECCIONES!F28=SELECCIONES!E28,0,1)</f>
        <v>1</v>
      </c>
      <c r="N15" s="123" t="str">
        <f>SELECCIONES!D28</f>
        <v>No</v>
      </c>
      <c r="O15" s="479" t="str">
        <f>IF(N15="Si","(Citar aquí las etapas / procesos / resultados intermedios)","N/A")</f>
        <v>N/A</v>
      </c>
      <c r="P15" s="144">
        <f>IF(A15="",0,1)</f>
        <v>0</v>
      </c>
    </row>
    <row r="16" spans="1:16" ht="17.25" customHeight="1" thickBot="1">
      <c r="A16" s="505"/>
      <c r="B16" s="124">
        <f>K16</f>
      </c>
      <c r="C16" s="498"/>
      <c r="D16" s="140"/>
      <c r="E16" s="465"/>
      <c r="F16" s="466"/>
      <c r="G16" s="493"/>
      <c r="I16" s="136">
        <f>M16</f>
      </c>
      <c r="J16" s="122"/>
      <c r="K16" s="125">
        <f>IF(SELECCIONES!$D$24="OTRO (especificar)","(especificar aquí)","")</f>
      </c>
      <c r="L16" s="500"/>
      <c r="M16" s="142">
        <f>IF(M15=0,"¿Responsabilidad Directa?","")</f>
      </c>
      <c r="N16" s="142">
        <f>IF(N15="Si","Anexar CV","")</f>
      </c>
      <c r="O16" s="480"/>
      <c r="P16" s="144">
        <f>IF(OR(B16="(especificar aquí)",SELECCIONES!E24=1),0,1)</f>
        <v>0</v>
      </c>
    </row>
    <row r="17" spans="1:16" ht="17.25" customHeight="1">
      <c r="A17" s="496"/>
      <c r="B17" s="121"/>
      <c r="C17" s="490"/>
      <c r="D17" s="139"/>
      <c r="E17" s="463" t="str">
        <f>O17</f>
        <v>N/A</v>
      </c>
      <c r="F17" s="464"/>
      <c r="G17" s="492">
        <f>N18</f>
      </c>
      <c r="I17" s="136">
        <f>IF(K18=K17,"","¡Seleccione la EMPRESA / ENTIDAD apropiada!")</f>
      </c>
      <c r="J17" s="122"/>
      <c r="K17" s="126">
        <f>IF(B18="","","(especificar aquí)")</f>
      </c>
      <c r="L17" s="501">
        <f>IF(I17="",0,1)</f>
        <v>0</v>
      </c>
      <c r="M17" s="142">
        <f>IF(SELECCIONES!F33=SELECCIONES!E33,0,1)</f>
        <v>1</v>
      </c>
      <c r="N17" s="142" t="str">
        <f>SELECCIONES!D33</f>
        <v>No</v>
      </c>
      <c r="O17" s="480" t="str">
        <f>IF(N17="Si","(Citar aquí las etapas / procesos / resultados intermedios)","N/A")</f>
        <v>N/A</v>
      </c>
      <c r="P17" s="144">
        <f>IF(C15="",0,1)</f>
        <v>0</v>
      </c>
    </row>
    <row r="18" spans="1:16" ht="17.25" customHeight="1" thickBot="1">
      <c r="A18" s="505"/>
      <c r="B18" s="124">
        <f>K18</f>
      </c>
      <c r="C18" s="498"/>
      <c r="D18" s="140"/>
      <c r="E18" s="465"/>
      <c r="F18" s="466"/>
      <c r="G18" s="493"/>
      <c r="I18" s="136">
        <f>M18</f>
      </c>
      <c r="J18" s="122"/>
      <c r="K18" s="127">
        <f>IF(SELECCIONES!$D$29="OTRO (especificar)","(especificar aquí)","")</f>
      </c>
      <c r="L18" s="502"/>
      <c r="M18" s="142">
        <f>IF(M17=0,"¿Responsabilidad Directa?","")</f>
      </c>
      <c r="N18" s="142">
        <f>IF(N17="Si","Anexar CV","")</f>
      </c>
      <c r="O18" s="480"/>
      <c r="P18" s="144">
        <f>IF(OR(E15="",E15="(Citar aquí las etapas / procesos / resultados intermedios)"),0,1)</f>
        <v>1</v>
      </c>
    </row>
    <row r="19" spans="1:16" ht="17.25" customHeight="1" thickBot="1">
      <c r="A19" s="496"/>
      <c r="B19" s="121"/>
      <c r="C19" s="490"/>
      <c r="D19" s="139"/>
      <c r="E19" s="463" t="str">
        <f>O19</f>
        <v>N/A</v>
      </c>
      <c r="F19" s="464"/>
      <c r="G19" s="492">
        <f>N20</f>
      </c>
      <c r="I19" s="136">
        <f>IF(K20=K19,"","¡Seleccione la EMPRESA / ENTIDAD apropiada!")</f>
      </c>
      <c r="J19" s="122"/>
      <c r="K19" s="123">
        <f>IF(B20="","","(especificar aquí)")</f>
      </c>
      <c r="L19" s="499">
        <f>IF(I19="",0,1)</f>
        <v>0</v>
      </c>
      <c r="M19" s="142">
        <f>IF(SELECCIONES!F38=SELECCIONES!E38,0,1)</f>
        <v>1</v>
      </c>
      <c r="N19" s="142" t="str">
        <f>SELECCIONES!D38</f>
        <v>No</v>
      </c>
      <c r="O19" s="480" t="str">
        <f>IF(N19="Si","(Citar aquí las etapas / procesos / resultados intermedios)","N/A")</f>
        <v>N/A</v>
      </c>
      <c r="P19" s="144">
        <f>IF(I16="¿Responsabilidad Directa?",0,1)</f>
        <v>1</v>
      </c>
    </row>
    <row r="20" spans="1:16" ht="17.25" customHeight="1" thickBot="1">
      <c r="A20" s="505"/>
      <c r="B20" s="124">
        <f>K20</f>
      </c>
      <c r="C20" s="498"/>
      <c r="D20" s="140"/>
      <c r="E20" s="465"/>
      <c r="F20" s="466"/>
      <c r="G20" s="493"/>
      <c r="I20" s="136">
        <f>M20</f>
      </c>
      <c r="J20" s="122"/>
      <c r="K20" s="125">
        <f>IF(SELECCIONES!$D$34="OTRO (especificar)","(especificar aquí)","")</f>
      </c>
      <c r="L20" s="500"/>
      <c r="M20" s="142">
        <f>IF(M19=0,"¿Responsabilidad Directa?","")</f>
      </c>
      <c r="N20" s="142">
        <f>IF(N19="Si","Anexar CV","")</f>
      </c>
      <c r="O20" s="480"/>
      <c r="P20" s="145">
        <f>SUM(O6:O8,O10:O11,P6:P7,P10:P11,P15:P19)</f>
        <v>2</v>
      </c>
    </row>
    <row r="21" spans="1:16" ht="17.25" customHeight="1" thickBot="1">
      <c r="A21" s="496"/>
      <c r="B21" s="121"/>
      <c r="C21" s="490"/>
      <c r="D21" s="139"/>
      <c r="E21" s="463" t="str">
        <f>O21</f>
        <v>N/A</v>
      </c>
      <c r="F21" s="464"/>
      <c r="G21" s="492">
        <f>N22</f>
      </c>
      <c r="I21" s="136">
        <f>IF(K22=K21,"","¡Seleccione la EMPRESA / ENTIDAD apropiada!")</f>
      </c>
      <c r="J21" s="122"/>
      <c r="K21" s="126">
        <f>IF(B22="","","(especificar aquí)")</f>
      </c>
      <c r="L21" s="501">
        <f>IF(I21="",0,1)</f>
        <v>0</v>
      </c>
      <c r="M21" s="142">
        <f>IF(SELECCIONES!F43=SELECCIONES!E43,0,1)</f>
        <v>1</v>
      </c>
      <c r="N21" s="142" t="str">
        <f>SELECCIONES!D43</f>
        <v>No</v>
      </c>
      <c r="O21" s="480" t="str">
        <f>IF(N21="Si","(Citar aquí las etapas / procesos / resultados intermedios)","N/A")</f>
        <v>N/A</v>
      </c>
      <c r="P21" s="146" t="s">
        <v>119</v>
      </c>
    </row>
    <row r="22" spans="1:16" ht="17.25" customHeight="1" thickBot="1">
      <c r="A22" s="505"/>
      <c r="B22" s="124">
        <f>K22</f>
      </c>
      <c r="C22" s="498"/>
      <c r="D22" s="140"/>
      <c r="E22" s="465"/>
      <c r="F22" s="466"/>
      <c r="G22" s="493"/>
      <c r="I22" s="136">
        <f>M22</f>
      </c>
      <c r="J22" s="122"/>
      <c r="K22" s="127">
        <f>IF(SELECCIONES!$D$39="OTRO (especificar)","(especificar aquí)","")</f>
      </c>
      <c r="L22" s="502"/>
      <c r="M22" s="142">
        <f>IF(M21=0,"¿Responsabilidad Directa?","")</f>
      </c>
      <c r="N22" s="142">
        <f>IF(N21="Si","Anexar CV","")</f>
      </c>
      <c r="O22" s="480"/>
      <c r="P22" s="155">
        <f>SUM(P15:P19)</f>
        <v>2</v>
      </c>
    </row>
    <row r="23" spans="1:16" ht="17.25" customHeight="1" thickBot="1">
      <c r="A23" s="496"/>
      <c r="B23" s="121"/>
      <c r="C23" s="490"/>
      <c r="D23" s="139"/>
      <c r="E23" s="463" t="str">
        <f>O23</f>
        <v>N/A</v>
      </c>
      <c r="F23" s="464"/>
      <c r="G23" s="492">
        <f>N24</f>
      </c>
      <c r="I23" s="136">
        <f>IF(K24=K23,"","¡Seleccione la EMPRESA / ENTIDAD apropiada!")</f>
      </c>
      <c r="J23" s="122"/>
      <c r="K23" s="123">
        <f>IF(B24="","","(especificar aquí)")</f>
      </c>
      <c r="L23" s="499">
        <f>IF(I23="",0,1)</f>
        <v>0</v>
      </c>
      <c r="M23" s="142">
        <f>IF(SELECCIONES!F48=SELECCIONES!E48,0,1)</f>
        <v>1</v>
      </c>
      <c r="N23" s="142" t="str">
        <f>SELECCIONES!D48</f>
        <v>No</v>
      </c>
      <c r="O23" s="480" t="str">
        <f>IF(N23="Si","(Citar aquí las etapas / procesos / resultados intermedios)","N/A")</f>
        <v>N/A</v>
      </c>
      <c r="P23" s="156" t="str">
        <f>IF(P22&lt;5,"(Los datos de al menos el primer miembro del Equipo Técnico deben estar detallados por completo)","")</f>
        <v>(Los datos de al menos el primer miembro del Equipo Técnico deben estar detallados por completo)</v>
      </c>
    </row>
    <row r="24" spans="1:15" ht="17.25" customHeight="1" thickBot="1">
      <c r="A24" s="505"/>
      <c r="B24" s="124">
        <f>K24</f>
      </c>
      <c r="C24" s="498"/>
      <c r="D24" s="140"/>
      <c r="E24" s="465"/>
      <c r="F24" s="466"/>
      <c r="G24" s="493"/>
      <c r="I24" s="136">
        <f>M24</f>
      </c>
      <c r="J24" s="122"/>
      <c r="K24" s="125">
        <f>IF(SELECCIONES!$D$44="OTRO (especificar)","(especificar aquí)","")</f>
      </c>
      <c r="L24" s="500"/>
      <c r="M24" s="142">
        <f>IF(M23=0,"¿Responsabilidad Directa?","")</f>
      </c>
      <c r="N24" s="142">
        <f>IF(N23="Si","Anexar CV","")</f>
      </c>
      <c r="O24" s="480"/>
    </row>
    <row r="25" spans="1:15" ht="17.25" customHeight="1">
      <c r="A25" s="496"/>
      <c r="B25" s="121"/>
      <c r="C25" s="490"/>
      <c r="D25" s="139"/>
      <c r="E25" s="463" t="str">
        <f>O25</f>
        <v>N/A</v>
      </c>
      <c r="F25" s="464"/>
      <c r="G25" s="492">
        <f>N26</f>
      </c>
      <c r="I25" s="136">
        <f>IF(K26=K25,"","¡Seleccione la EMPRESA / ENTIDAD apropiada!")</f>
      </c>
      <c r="J25" s="122"/>
      <c r="K25" s="126">
        <f>IF(B26="","","(especificar aquí)")</f>
      </c>
      <c r="L25" s="501">
        <f>IF(I25="",0,1)</f>
        <v>0</v>
      </c>
      <c r="M25" s="142">
        <f>IF(SELECCIONES!F53=SELECCIONES!E53,0,1)</f>
        <v>1</v>
      </c>
      <c r="N25" s="142" t="str">
        <f>SELECCIONES!D53</f>
        <v>No</v>
      </c>
      <c r="O25" s="480" t="str">
        <f>IF(N25="Si","(Citar aquí las etapas / procesos / resultados intermedios)","N/A")</f>
        <v>N/A</v>
      </c>
    </row>
    <row r="26" spans="1:15" ht="17.25" customHeight="1" thickBot="1">
      <c r="A26" s="497"/>
      <c r="B26" s="128">
        <f>K26</f>
      </c>
      <c r="C26" s="491"/>
      <c r="D26" s="141"/>
      <c r="E26" s="467"/>
      <c r="F26" s="468"/>
      <c r="G26" s="494"/>
      <c r="I26" s="136">
        <f>M26</f>
      </c>
      <c r="J26" s="122"/>
      <c r="K26" s="125">
        <f>IF(SELECCIONES!$D$49="OTRO (especificar)","(especificar aquí)","")</f>
      </c>
      <c r="L26" s="500"/>
      <c r="M26" s="125">
        <f>IF(M25=0,"¿Responsabilidad Directa?","")</f>
      </c>
      <c r="N26" s="125">
        <f>IF(N25="Si","Anexar CV","")</f>
      </c>
      <c r="O26" s="481"/>
    </row>
    <row r="27" spans="1:7" ht="15" customHeight="1">
      <c r="A27" s="473" t="s">
        <v>369</v>
      </c>
      <c r="B27" s="474"/>
      <c r="C27" s="474"/>
      <c r="D27" s="474"/>
      <c r="E27" s="474"/>
      <c r="F27" s="474"/>
      <c r="G27" s="475"/>
    </row>
    <row r="28" spans="1:7" ht="15" customHeight="1" thickBot="1">
      <c r="A28" s="476"/>
      <c r="B28" s="477"/>
      <c r="C28" s="477"/>
      <c r="D28" s="477"/>
      <c r="E28" s="477"/>
      <c r="F28" s="477"/>
      <c r="G28" s="478"/>
    </row>
    <row r="29" spans="1:9" ht="16.5" customHeight="1">
      <c r="A29" s="472" t="str">
        <f>Carátula1!$A$45</f>
        <v>Ventanilla DeTIEC</v>
      </c>
      <c r="B29" s="472"/>
      <c r="C29" s="472"/>
      <c r="D29" s="472"/>
      <c r="E29" s="472"/>
      <c r="F29" s="138"/>
      <c r="G29" s="314" t="s">
        <v>359</v>
      </c>
      <c r="I29" s="449">
        <f>IF($P$20&gt;13,"- DATOS COMPLETOS -","")</f>
      </c>
    </row>
    <row r="30" ht="16.5" customHeight="1">
      <c r="I30" s="449"/>
    </row>
    <row r="31" spans="1:9" ht="16.5" customHeight="1">
      <c r="A31" s="129"/>
      <c r="I31" s="449"/>
    </row>
    <row r="32" ht="16.5" customHeight="1">
      <c r="I32" s="137" t="str">
        <f>IF($P$20&gt;13,"FAVOR PASAR A SGTE. PAG.","DATOS AÚN INCOMPLETOS")</f>
        <v>DATOS AÚN INCOMPLETOS</v>
      </c>
    </row>
  </sheetData>
  <sheetProtection/>
  <protectedRanges>
    <protectedRange sqref="B6:C7 E6:G7 B10:C11 E10:G11 A15:A26 B16 B18 B20 B22 B24 B26 C15:C26 E15:F26" name="Rango1"/>
  </protectedRanges>
  <mergeCells count="65">
    <mergeCell ref="I12:I14"/>
    <mergeCell ref="O5:P5"/>
    <mergeCell ref="C23:C24"/>
    <mergeCell ref="B6:C6"/>
    <mergeCell ref="C19:C20"/>
    <mergeCell ref="A21:A22"/>
    <mergeCell ref="A23:A24"/>
    <mergeCell ref="C15:C16"/>
    <mergeCell ref="C17:C18"/>
    <mergeCell ref="B11:C11"/>
    <mergeCell ref="A1:G1"/>
    <mergeCell ref="A2:B2"/>
    <mergeCell ref="D2:G2"/>
    <mergeCell ref="A3:G3"/>
    <mergeCell ref="A4:G4"/>
    <mergeCell ref="A9:G9"/>
    <mergeCell ref="B7:C7"/>
    <mergeCell ref="E6:G6"/>
    <mergeCell ref="E7:G7"/>
    <mergeCell ref="B8:C8"/>
    <mergeCell ref="B12:C12"/>
    <mergeCell ref="A19:A20"/>
    <mergeCell ref="A13:G13"/>
    <mergeCell ref="E8:G8"/>
    <mergeCell ref="A15:A16"/>
    <mergeCell ref="A17:A18"/>
    <mergeCell ref="E15:F16"/>
    <mergeCell ref="E17:F18"/>
    <mergeCell ref="E19:F20"/>
    <mergeCell ref="E10:G10"/>
    <mergeCell ref="G15:G16"/>
    <mergeCell ref="A25:A26"/>
    <mergeCell ref="C21:C22"/>
    <mergeCell ref="L15:L16"/>
    <mergeCell ref="L17:L18"/>
    <mergeCell ref="L19:L20"/>
    <mergeCell ref="L21:L22"/>
    <mergeCell ref="L23:L24"/>
    <mergeCell ref="L25:L26"/>
    <mergeCell ref="E11:G11"/>
    <mergeCell ref="E12:G12"/>
    <mergeCell ref="B10:C10"/>
    <mergeCell ref="C25:C26"/>
    <mergeCell ref="G23:G24"/>
    <mergeCell ref="G25:G26"/>
    <mergeCell ref="G17:G18"/>
    <mergeCell ref="G19:G20"/>
    <mergeCell ref="G21:G22"/>
    <mergeCell ref="E21:F22"/>
    <mergeCell ref="O15:O16"/>
    <mergeCell ref="O17:O18"/>
    <mergeCell ref="O19:O20"/>
    <mergeCell ref="O21:O22"/>
    <mergeCell ref="O23:O24"/>
    <mergeCell ref="O25:O26"/>
    <mergeCell ref="A5:E5"/>
    <mergeCell ref="F5:G5"/>
    <mergeCell ref="I7:I8"/>
    <mergeCell ref="I1:I3"/>
    <mergeCell ref="I29:I31"/>
    <mergeCell ref="E23:F24"/>
    <mergeCell ref="E25:F26"/>
    <mergeCell ref="D14:F14"/>
    <mergeCell ref="A29:E29"/>
    <mergeCell ref="A27:G28"/>
  </mergeCells>
  <dataValidations count="4">
    <dataValidation errorStyle="warning" type="textLength" operator="lessThanOrEqual" allowBlank="1" showInputMessage="1" showErrorMessage="1" prompt="Máx. 60 caracteres" error="¡Se superó el máximo de caracteres permitido!" sqref="C15:C26 B10:C11 B6:C7">
      <formula1>60</formula1>
    </dataValidation>
    <dataValidation errorStyle="warning" type="textLength" operator="lessThanOrEqual" allowBlank="1" showInputMessage="1" showErrorMessage="1" prompt="Máx. 40 caracteres" error="¡Se superó el máximo de caracteres permitido!" sqref="E6:G8 E10:G12 A15:A26">
      <formula1>40</formula1>
    </dataValidation>
    <dataValidation errorStyle="warning" type="textLength" operator="lessThanOrEqual" allowBlank="1" showInputMessage="1" showErrorMessage="1" prompt="Máx. 30 caracteres" error="¡Se superó el máximo de caracteres permitido!" sqref="B16 B18 B20 B22 B24 B26">
      <formula1>30</formula1>
    </dataValidation>
    <dataValidation errorStyle="warning" type="textLength" operator="lessThanOrEqual" allowBlank="1" showInputMessage="1" showErrorMessage="1" prompt="Máx. 70 caracteres" error="¡Se superó el máximo de caracteres permitido!" sqref="E15:F26">
      <formula1>70</formula1>
    </dataValidation>
  </dataValidations>
  <printOptions/>
  <pageMargins left="0.7" right="0.7" top="0.75" bottom="0.75" header="0.3" footer="0.3"/>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dimension ref="B2:L197"/>
  <sheetViews>
    <sheetView zoomScalePageLayoutView="0" workbookViewId="0" topLeftCell="E166">
      <selection activeCell="J172" sqref="J172"/>
    </sheetView>
  </sheetViews>
  <sheetFormatPr defaultColWidth="11.421875" defaultRowHeight="14.25" customHeight="1"/>
  <cols>
    <col min="1" max="1" width="2.7109375" style="87" customWidth="1"/>
    <col min="2" max="2" width="18.8515625" style="87" bestFit="1" customWidth="1"/>
    <col min="3" max="3" width="41.8515625" style="87" customWidth="1"/>
    <col min="4" max="4" width="43.57421875" style="87" bestFit="1" customWidth="1"/>
    <col min="5" max="6" width="23.00390625" style="87" customWidth="1"/>
    <col min="7" max="7" width="23.00390625" style="160" customWidth="1"/>
    <col min="8" max="8" width="23.00390625" style="87" customWidth="1"/>
    <col min="9" max="9" width="21.8515625" style="87" customWidth="1"/>
    <col min="10" max="10" width="21.8515625" style="0" customWidth="1"/>
    <col min="11" max="12" width="21.8515625" style="87" customWidth="1"/>
    <col min="13" max="16384" width="11.421875" style="87" customWidth="1"/>
  </cols>
  <sheetData>
    <row r="1" ht="14.25" customHeight="1" thickBot="1"/>
    <row r="2" spans="2:8" ht="14.25" customHeight="1" thickBot="1">
      <c r="B2" s="523" t="s">
        <v>73</v>
      </c>
      <c r="C2" s="540"/>
      <c r="D2" s="88">
        <v>0</v>
      </c>
      <c r="F2" s="193"/>
      <c r="G2" s="204"/>
      <c r="H2" s="98">
        <v>1</v>
      </c>
    </row>
    <row r="3" spans="3:8" ht="14.25" customHeight="1" thickBot="1">
      <c r="C3" s="104" t="s">
        <v>78</v>
      </c>
      <c r="D3" s="104" t="s">
        <v>79</v>
      </c>
      <c r="F3" s="194" t="str">
        <f>Datos2!$C$11</f>
        <v>(Nombre de la Entidad/Empresa Ejecutora Principal)</v>
      </c>
      <c r="G3" s="203" t="str">
        <f>F3</f>
        <v>(Nombre de la Entidad/Empresa Ejecutora Principal)</v>
      </c>
      <c r="H3" s="99">
        <v>2</v>
      </c>
    </row>
    <row r="4" spans="2:8" ht="14.25" customHeight="1">
      <c r="B4" s="93" t="s">
        <v>74</v>
      </c>
      <c r="C4" s="106" t="b">
        <v>0</v>
      </c>
      <c r="D4" s="89" t="b">
        <v>0</v>
      </c>
      <c r="F4" s="194">
        <f>Datos2!$C$29</f>
        <v>0</v>
      </c>
      <c r="G4" s="203">
        <f>IF($E$8&gt;0,F4,"")</f>
      </c>
      <c r="H4" s="99">
        <v>3</v>
      </c>
    </row>
    <row r="5" spans="2:8" ht="14.25" customHeight="1">
      <c r="B5" s="95" t="s">
        <v>75</v>
      </c>
      <c r="C5" s="97" t="b">
        <v>0</v>
      </c>
      <c r="D5" s="90" t="b">
        <v>0</v>
      </c>
      <c r="F5" s="194">
        <f>Datos2!$C$31</f>
        <v>0</v>
      </c>
      <c r="G5" s="203">
        <f>IF($E$8&gt;1,F5,"")</f>
      </c>
      <c r="H5" s="99">
        <v>4</v>
      </c>
    </row>
    <row r="6" spans="2:8" ht="14.25" customHeight="1">
      <c r="B6" s="95" t="s">
        <v>76</v>
      </c>
      <c r="C6" s="97" t="b">
        <v>0</v>
      </c>
      <c r="D6" s="90" t="b">
        <v>0</v>
      </c>
      <c r="F6" s="194">
        <f>Datos2!$C$33</f>
        <v>0</v>
      </c>
      <c r="G6" s="203">
        <f>IF($E$8&gt;2,F6,"")</f>
      </c>
      <c r="H6" s="99">
        <v>5</v>
      </c>
    </row>
    <row r="7" spans="2:8" ht="14.25" customHeight="1" thickBot="1">
      <c r="B7" s="96" t="s">
        <v>77</v>
      </c>
      <c r="C7" s="105" t="b">
        <v>0</v>
      </c>
      <c r="D7" s="91" t="b">
        <v>0</v>
      </c>
      <c r="F7" s="205">
        <f>Datos2!$C$35</f>
        <v>0</v>
      </c>
      <c r="G7" s="206">
        <f>IF($E$8&gt;3,F7,"")</f>
      </c>
      <c r="H7" s="134">
        <v>6</v>
      </c>
    </row>
    <row r="8" spans="2:8" ht="14.25" customHeight="1" thickBot="1">
      <c r="B8" s="111" t="s">
        <v>112</v>
      </c>
      <c r="C8" s="537" t="s">
        <v>83</v>
      </c>
      <c r="D8" s="537"/>
      <c r="E8" s="92">
        <f>Datos2!$G$28</f>
        <v>0</v>
      </c>
      <c r="F8" s="207" t="s">
        <v>257</v>
      </c>
      <c r="G8" s="208">
        <f>LOOKUP(H8,H2:H7,G2:G7)</f>
        <v>0</v>
      </c>
      <c r="H8" s="209">
        <v>1</v>
      </c>
    </row>
    <row r="9" spans="2:7" ht="14.25" customHeight="1" thickBot="1">
      <c r="B9" s="112">
        <v>1</v>
      </c>
      <c r="C9" s="107"/>
      <c r="D9" s="113"/>
      <c r="E9" s="92"/>
      <c r="G9" s="214">
        <f>IF(G8=0,"",G8)</f>
      </c>
    </row>
    <row r="10" spans="2:7" ht="14.25" customHeight="1">
      <c r="B10" s="108">
        <v>2</v>
      </c>
      <c r="C10" s="93" t="str">
        <f>Datos2!$C$11</f>
        <v>(Nombre de la Entidad/Empresa Ejecutora Principal)</v>
      </c>
      <c r="D10" s="98" t="str">
        <f>C10</f>
        <v>(Nombre de la Entidad/Empresa Ejecutora Principal)</v>
      </c>
      <c r="E10" s="114" t="s">
        <v>84</v>
      </c>
      <c r="F10" s="94" t="s">
        <v>111</v>
      </c>
      <c r="G10" s="94" t="s">
        <v>256</v>
      </c>
    </row>
    <row r="11" spans="2:7" ht="14.25" customHeight="1">
      <c r="B11" s="109">
        <v>3</v>
      </c>
      <c r="C11" s="95">
        <f>Datos2!$C$29</f>
        <v>0</v>
      </c>
      <c r="D11" s="99" t="str">
        <f>IF($E$8&gt;0,C11,F11)</f>
        <v>Otro (especificar)</v>
      </c>
      <c r="E11" s="115" t="s">
        <v>85</v>
      </c>
      <c r="F11" s="99" t="str">
        <f>IF($E$8=0,"Otro (especificar)","")</f>
        <v>Otro (especificar)</v>
      </c>
      <c r="G11" s="99" t="str">
        <f>IF($E$8=0,"Otro (especificar)","")</f>
        <v>Otro (especificar)</v>
      </c>
    </row>
    <row r="12" spans="2:7" ht="14.25" customHeight="1">
      <c r="B12" s="109">
        <v>4</v>
      </c>
      <c r="C12" s="95">
        <f>Datos2!$C$31</f>
        <v>0</v>
      </c>
      <c r="D12" s="99">
        <f>IF($E$8&gt;1,C12,F12)</f>
      </c>
      <c r="E12" s="115" t="s">
        <v>86</v>
      </c>
      <c r="F12" s="99">
        <f>IF($E$8=1,"Otro (especificar)","")</f>
      </c>
      <c r="G12" s="99">
        <f>IF($E$8=1,"Otro (especificar)","")</f>
      </c>
    </row>
    <row r="13" spans="2:7" ht="14.25" customHeight="1">
      <c r="B13" s="109">
        <v>5</v>
      </c>
      <c r="C13" s="95">
        <f>Datos2!$C$33</f>
        <v>0</v>
      </c>
      <c r="D13" s="99">
        <f>IF($E$8&gt;2,C13,F13)</f>
      </c>
      <c r="E13" s="115" t="s">
        <v>87</v>
      </c>
      <c r="F13" s="99">
        <f>IF($E$8=2,"Otro (especificar)","")</f>
      </c>
      <c r="G13" s="99">
        <f>IF($E$8=2,"Otro (especificar)","")</f>
      </c>
    </row>
    <row r="14" spans="2:7" ht="14.25" customHeight="1">
      <c r="B14" s="109">
        <v>6</v>
      </c>
      <c r="C14" s="95">
        <f>Datos2!$C$35</f>
        <v>0</v>
      </c>
      <c r="D14" s="99">
        <f>IF($E$8&gt;3,C14,F14)</f>
      </c>
      <c r="E14" s="115" t="s">
        <v>88</v>
      </c>
      <c r="F14" s="99">
        <f>IF($E$8=3,"Otro (especificar)","")</f>
      </c>
      <c r="G14" s="99">
        <f>IF($E$8=3,"Otro (especificar)","")</f>
      </c>
    </row>
    <row r="15" spans="2:7" ht="14.25" customHeight="1" thickBot="1">
      <c r="B15" s="110">
        <v>7</v>
      </c>
      <c r="C15" s="195" t="s">
        <v>103</v>
      </c>
      <c r="D15" s="100">
        <f>IF($E$8&gt;3,C15,F15)</f>
      </c>
      <c r="E15" s="116" t="s">
        <v>102</v>
      </c>
      <c r="F15" s="100">
        <f>IF($E$8=4,"Otro (especificar)","")</f>
      </c>
      <c r="G15" s="100">
        <f>IF($E$8=4,"Otro (especificar)","")</f>
      </c>
    </row>
    <row r="16" ht="14.25" customHeight="1" thickBot="1"/>
    <row r="17" spans="2:4" ht="14.25" customHeight="1">
      <c r="B17" s="541" t="s">
        <v>93</v>
      </c>
      <c r="C17" s="533" t="s">
        <v>94</v>
      </c>
      <c r="D17" s="544"/>
    </row>
    <row r="18" spans="2:4" ht="14.25" customHeight="1">
      <c r="B18" s="542"/>
      <c r="C18" s="534" t="s">
        <v>95</v>
      </c>
      <c r="D18" s="545"/>
    </row>
    <row r="19" spans="2:4" ht="14.25" customHeight="1" thickBot="1">
      <c r="B19" s="543"/>
      <c r="C19" s="546" t="s">
        <v>96</v>
      </c>
      <c r="D19" s="547"/>
    </row>
    <row r="20" ht="14.25" customHeight="1" thickBot="1"/>
    <row r="21" spans="2:4" ht="14.25" customHeight="1">
      <c r="B21" s="535" t="s">
        <v>91</v>
      </c>
      <c r="C21" s="102" t="s">
        <v>92</v>
      </c>
      <c r="D21" s="98"/>
    </row>
    <row r="22" spans="2:4" ht="14.25" customHeight="1" thickBot="1">
      <c r="B22" s="536"/>
      <c r="C22" s="103" t="s">
        <v>90</v>
      </c>
      <c r="D22" s="100"/>
    </row>
    <row r="23" ht="14.25" customHeight="1" thickBot="1"/>
    <row r="24" spans="2:5" ht="14.25" customHeight="1">
      <c r="B24" s="530" t="s">
        <v>104</v>
      </c>
      <c r="C24" s="533" t="s">
        <v>92</v>
      </c>
      <c r="D24" s="131">
        <f>LOOKUP(E24,B9:B15,D9:D15)</f>
        <v>0</v>
      </c>
      <c r="E24" s="98">
        <v>1</v>
      </c>
    </row>
    <row r="25" spans="2:5" ht="14.25" customHeight="1">
      <c r="B25" s="531"/>
      <c r="C25" s="534"/>
      <c r="D25" s="130">
        <f>RRHH3!$B$16</f>
      </c>
      <c r="E25" s="99"/>
    </row>
    <row r="26" spans="2:5" ht="14.25" customHeight="1">
      <c r="B26" s="531"/>
      <c r="C26" s="152" t="s">
        <v>90</v>
      </c>
      <c r="D26" s="130"/>
      <c r="E26" s="99"/>
    </row>
    <row r="27" spans="2:5" ht="14.25" customHeight="1" thickBot="1">
      <c r="B27" s="531"/>
      <c r="C27" s="152" t="s">
        <v>105</v>
      </c>
      <c r="D27" s="130"/>
      <c r="E27" s="99"/>
    </row>
    <row r="28" spans="2:6" ht="14.25" customHeight="1" thickBot="1">
      <c r="B28" s="532"/>
      <c r="C28" s="153" t="s">
        <v>113</v>
      </c>
      <c r="D28" s="154" t="str">
        <f>IF(AND(E28=TRUE,F28=FALSE),"Si","No")</f>
        <v>No</v>
      </c>
      <c r="E28" s="100" t="b">
        <v>0</v>
      </c>
      <c r="F28" s="135" t="b">
        <v>1</v>
      </c>
    </row>
    <row r="29" spans="2:5" ht="14.25" customHeight="1">
      <c r="B29" s="530" t="s">
        <v>106</v>
      </c>
      <c r="C29" s="533" t="s">
        <v>92</v>
      </c>
      <c r="D29" s="131">
        <f>LOOKUP(E29,B9:B15,D9:D15)</f>
        <v>0</v>
      </c>
      <c r="E29" s="98">
        <v>1</v>
      </c>
    </row>
    <row r="30" spans="2:5" ht="14.25" customHeight="1">
      <c r="B30" s="531"/>
      <c r="C30" s="534"/>
      <c r="D30" s="130">
        <f>RRHH3!$B$18</f>
      </c>
      <c r="E30" s="99"/>
    </row>
    <row r="31" spans="2:5" ht="14.25" customHeight="1">
      <c r="B31" s="531"/>
      <c r="C31" s="117" t="s">
        <v>90</v>
      </c>
      <c r="D31" s="130"/>
      <c r="E31" s="99"/>
    </row>
    <row r="32" spans="2:5" ht="14.25" customHeight="1" thickBot="1">
      <c r="B32" s="531"/>
      <c r="C32" s="117" t="s">
        <v>105</v>
      </c>
      <c r="D32" s="130"/>
      <c r="E32" s="99"/>
    </row>
    <row r="33" spans="2:6" ht="14.25" customHeight="1" thickBot="1">
      <c r="B33" s="531"/>
      <c r="C33" s="132" t="s">
        <v>113</v>
      </c>
      <c r="D33" s="133" t="str">
        <f>IF(AND(E33=TRUE,F33=FALSE),"Si","No")</f>
        <v>No</v>
      </c>
      <c r="E33" s="134" t="b">
        <v>0</v>
      </c>
      <c r="F33" s="135" t="b">
        <v>1</v>
      </c>
    </row>
    <row r="34" spans="2:5" ht="14.25" customHeight="1">
      <c r="B34" s="530" t="s">
        <v>107</v>
      </c>
      <c r="C34" s="533" t="s">
        <v>92</v>
      </c>
      <c r="D34" s="131">
        <f>LOOKUP(E34,B9:B15,D9:D15)</f>
      </c>
      <c r="E34" s="98">
        <v>6</v>
      </c>
    </row>
    <row r="35" spans="2:5" ht="14.25" customHeight="1">
      <c r="B35" s="531"/>
      <c r="C35" s="534"/>
      <c r="D35" s="130">
        <f>RRHH3!$B$20</f>
      </c>
      <c r="E35" s="99"/>
    </row>
    <row r="36" spans="2:5" ht="14.25" customHeight="1">
      <c r="B36" s="531"/>
      <c r="C36" s="152" t="s">
        <v>90</v>
      </c>
      <c r="D36" s="130"/>
      <c r="E36" s="99"/>
    </row>
    <row r="37" spans="2:5" ht="14.25" customHeight="1" thickBot="1">
      <c r="B37" s="531"/>
      <c r="C37" s="152" t="s">
        <v>105</v>
      </c>
      <c r="D37" s="130"/>
      <c r="E37" s="99"/>
    </row>
    <row r="38" spans="2:6" ht="14.25" customHeight="1" thickBot="1">
      <c r="B38" s="532"/>
      <c r="C38" s="153" t="s">
        <v>113</v>
      </c>
      <c r="D38" s="154" t="str">
        <f>IF(AND(E38=TRUE,F38=FALSE),"Si","No")</f>
        <v>No</v>
      </c>
      <c r="E38" s="100" t="b">
        <v>0</v>
      </c>
      <c r="F38" s="135" t="b">
        <v>1</v>
      </c>
    </row>
    <row r="39" spans="2:5" ht="14.25" customHeight="1">
      <c r="B39" s="530" t="s">
        <v>108</v>
      </c>
      <c r="C39" s="533" t="s">
        <v>92</v>
      </c>
      <c r="D39" s="131">
        <f>LOOKUP(E39,B9:B15,D9:D15)</f>
      </c>
      <c r="E39" s="98">
        <v>6</v>
      </c>
    </row>
    <row r="40" spans="2:5" ht="14.25" customHeight="1">
      <c r="B40" s="531"/>
      <c r="C40" s="534"/>
      <c r="D40" s="130">
        <f>RRHH3!$B$22</f>
      </c>
      <c r="E40" s="99"/>
    </row>
    <row r="41" spans="2:5" ht="14.25" customHeight="1">
      <c r="B41" s="531"/>
      <c r="C41" s="117" t="s">
        <v>90</v>
      </c>
      <c r="D41" s="130"/>
      <c r="E41" s="99"/>
    </row>
    <row r="42" spans="2:5" ht="14.25" customHeight="1" thickBot="1">
      <c r="B42" s="531"/>
      <c r="C42" s="117" t="s">
        <v>105</v>
      </c>
      <c r="D42" s="130"/>
      <c r="E42" s="99"/>
    </row>
    <row r="43" spans="2:6" ht="14.25" customHeight="1" thickBot="1">
      <c r="B43" s="532"/>
      <c r="C43" s="118" t="s">
        <v>113</v>
      </c>
      <c r="D43" s="133" t="str">
        <f>IF(AND(E43=TRUE,F43=FALSE),"Si","No")</f>
        <v>No</v>
      </c>
      <c r="E43" s="100" t="b">
        <v>0</v>
      </c>
      <c r="F43" s="135" t="b">
        <v>1</v>
      </c>
    </row>
    <row r="44" spans="2:5" ht="14.25" customHeight="1">
      <c r="B44" s="530" t="s">
        <v>109</v>
      </c>
      <c r="C44" s="533" t="s">
        <v>92</v>
      </c>
      <c r="D44" s="131">
        <f>LOOKUP(E44,B9:B15,D9:D15)</f>
      </c>
      <c r="E44" s="98">
        <v>7</v>
      </c>
    </row>
    <row r="45" spans="2:5" ht="14.25" customHeight="1">
      <c r="B45" s="531"/>
      <c r="C45" s="534"/>
      <c r="D45" s="130">
        <f>RRHH3!$B$24</f>
      </c>
      <c r="E45" s="99"/>
    </row>
    <row r="46" spans="2:5" ht="14.25" customHeight="1">
      <c r="B46" s="531"/>
      <c r="C46" s="101" t="s">
        <v>90</v>
      </c>
      <c r="D46" s="130"/>
      <c r="E46" s="99"/>
    </row>
    <row r="47" spans="2:5" ht="14.25" customHeight="1" thickBot="1">
      <c r="B47" s="531"/>
      <c r="C47" s="101" t="s">
        <v>105</v>
      </c>
      <c r="D47" s="130"/>
      <c r="E47" s="99"/>
    </row>
    <row r="48" spans="2:6" ht="14.25" customHeight="1" thickBot="1">
      <c r="B48" s="532"/>
      <c r="C48" s="103" t="s">
        <v>113</v>
      </c>
      <c r="D48" s="133" t="str">
        <f>IF(AND(E48=TRUE,F48=FALSE),"Si","No")</f>
        <v>No</v>
      </c>
      <c r="E48" s="100" t="b">
        <v>0</v>
      </c>
      <c r="F48" s="135" t="b">
        <v>1</v>
      </c>
    </row>
    <row r="49" spans="2:5" ht="14.25" customHeight="1">
      <c r="B49" s="530" t="s">
        <v>110</v>
      </c>
      <c r="C49" s="533" t="s">
        <v>92</v>
      </c>
      <c r="D49" s="131">
        <f>LOOKUP(E49,B9:B15,D9:D15)</f>
      </c>
      <c r="E49" s="98">
        <v>7</v>
      </c>
    </row>
    <row r="50" spans="2:5" ht="14.25" customHeight="1">
      <c r="B50" s="531"/>
      <c r="C50" s="534"/>
      <c r="D50" s="130">
        <f>RRHH3!$B$26</f>
      </c>
      <c r="E50" s="99"/>
    </row>
    <row r="51" spans="2:5" ht="14.25" customHeight="1">
      <c r="B51" s="531"/>
      <c r="C51" s="152" t="s">
        <v>90</v>
      </c>
      <c r="D51" s="130"/>
      <c r="E51" s="99"/>
    </row>
    <row r="52" spans="2:5" ht="14.25" customHeight="1" thickBot="1">
      <c r="B52" s="531"/>
      <c r="C52" s="152" t="s">
        <v>105</v>
      </c>
      <c r="D52" s="130"/>
      <c r="E52" s="99"/>
    </row>
    <row r="53" spans="2:6" ht="14.25" customHeight="1" thickBot="1">
      <c r="B53" s="532"/>
      <c r="C53" s="153" t="s">
        <v>113</v>
      </c>
      <c r="D53" s="154" t="str">
        <f>IF(AND(E53=TRUE,F53=FALSE),"Si","No")</f>
        <v>No</v>
      </c>
      <c r="E53" s="100" t="b">
        <v>0</v>
      </c>
      <c r="F53" s="135" t="b">
        <v>1</v>
      </c>
    </row>
    <row r="55" spans="2:10" ht="25.5" customHeight="1" thickBot="1">
      <c r="B55" s="548" t="s">
        <v>130</v>
      </c>
      <c r="C55" s="548"/>
      <c r="D55" s="548"/>
      <c r="E55" s="548"/>
      <c r="F55" s="548"/>
      <c r="G55" s="548"/>
      <c r="H55" s="548"/>
      <c r="J55" s="172"/>
    </row>
    <row r="56" spans="2:10" ht="25.5" customHeight="1" thickBot="1">
      <c r="B56" s="527" t="s">
        <v>131</v>
      </c>
      <c r="C56" s="528"/>
      <c r="D56" s="529"/>
      <c r="E56" s="178" t="s">
        <v>166</v>
      </c>
      <c r="F56" s="177">
        <v>0</v>
      </c>
      <c r="G56" s="111" t="s">
        <v>31</v>
      </c>
      <c r="H56" s="168" t="s">
        <v>167</v>
      </c>
      <c r="J56" s="172"/>
    </row>
    <row r="57" spans="2:10" ht="25.5" customHeight="1">
      <c r="B57" s="515" t="s">
        <v>132</v>
      </c>
      <c r="C57" s="516"/>
      <c r="D57" s="516"/>
      <c r="E57" s="175" t="s">
        <v>149</v>
      </c>
      <c r="F57" s="175">
        <f>IF($F$56=1,E57,"")</f>
      </c>
      <c r="G57" s="163">
        <f>IF($F$56=1,B57,"")</f>
      </c>
      <c r="H57" s="167">
        <f>CONCATENATE(F57,F63,F69,F75,F81,F87)</f>
      </c>
      <c r="J57" s="172"/>
    </row>
    <row r="58" spans="2:10" ht="25.5" customHeight="1">
      <c r="B58" s="515" t="s">
        <v>123</v>
      </c>
      <c r="C58" s="516"/>
      <c r="D58" s="516"/>
      <c r="E58" s="166" t="s">
        <v>150</v>
      </c>
      <c r="F58" s="166">
        <f>IF($F$56=1,E58,"")</f>
      </c>
      <c r="G58" s="163">
        <f>IF($F$56=1,B58,"")</f>
      </c>
      <c r="H58" s="167">
        <f>CONCATENATE(F58,F64,F70,F76,F82,F88)</f>
      </c>
      <c r="J58" s="172"/>
    </row>
    <row r="59" spans="2:10" ht="25.5" customHeight="1">
      <c r="B59" s="515" t="s">
        <v>124</v>
      </c>
      <c r="C59" s="516"/>
      <c r="D59" s="516"/>
      <c r="E59" s="166" t="s">
        <v>151</v>
      </c>
      <c r="F59" s="166">
        <f>IF($F$56=1,E59,"")</f>
      </c>
      <c r="G59" s="163">
        <f>IF($F$56=1,B59,"")</f>
      </c>
      <c r="H59" s="167">
        <f>CONCATENATE(F59,F65,F71,F77,F83,F89)</f>
      </c>
      <c r="J59" s="172"/>
    </row>
    <row r="60" spans="2:10" ht="25.5" customHeight="1">
      <c r="B60" s="515" t="s">
        <v>133</v>
      </c>
      <c r="C60" s="516"/>
      <c r="D60" s="516"/>
      <c r="E60" s="166" t="s">
        <v>152</v>
      </c>
      <c r="F60" s="166">
        <f>IF($F$56=1,E60,"")</f>
      </c>
      <c r="G60" s="163">
        <f>IF($F$56=1,B60,"")</f>
      </c>
      <c r="H60" s="167">
        <f>CONCATENATE(F60,F66,F72,F78,F84,F90)</f>
      </c>
      <c r="J60" s="172"/>
    </row>
    <row r="61" spans="2:10" ht="25.5" customHeight="1" thickBot="1">
      <c r="B61" s="525" t="s">
        <v>134</v>
      </c>
      <c r="C61" s="526"/>
      <c r="D61" s="526"/>
      <c r="E61" s="171" t="s">
        <v>153</v>
      </c>
      <c r="F61" s="171">
        <f>IF($F$56=1,E61,"")</f>
      </c>
      <c r="G61" s="165">
        <f>IF($F$56=1,B61,"")</f>
      </c>
      <c r="H61" s="174">
        <f>CONCATENATE(F61,F67,F73,F79,F85,F91)</f>
      </c>
      <c r="J61" s="172"/>
    </row>
    <row r="62" spans="2:10" ht="25.5" customHeight="1" thickBot="1">
      <c r="B62" s="527" t="s">
        <v>135</v>
      </c>
      <c r="C62" s="528"/>
      <c r="D62" s="528"/>
      <c r="E62" s="528"/>
      <c r="F62" s="528"/>
      <c r="G62" s="529"/>
      <c r="H62" s="176" t="s">
        <v>168</v>
      </c>
      <c r="I62" s="177">
        <v>1</v>
      </c>
      <c r="J62" s="172"/>
    </row>
    <row r="63" spans="2:10" ht="25.5" customHeight="1">
      <c r="B63" s="515" t="s">
        <v>136</v>
      </c>
      <c r="C63" s="516"/>
      <c r="D63" s="516"/>
      <c r="E63" s="166" t="s">
        <v>154</v>
      </c>
      <c r="F63" s="166">
        <f>IF($F$56=2,E63,"")</f>
      </c>
      <c r="G63" s="163">
        <f>IF($F$56=2,B63,"")</f>
      </c>
      <c r="H63" s="161">
        <f>CONCATENATE(G57,G63,G69,G75,G81,G87)</f>
      </c>
      <c r="I63" s="98">
        <v>1</v>
      </c>
      <c r="J63" s="172"/>
    </row>
    <row r="64" spans="2:10" ht="25.5" customHeight="1">
      <c r="B64" s="515" t="s">
        <v>137</v>
      </c>
      <c r="C64" s="516"/>
      <c r="D64" s="516"/>
      <c r="E64" s="166" t="s">
        <v>155</v>
      </c>
      <c r="F64" s="166">
        <f>IF($F$56=2,E64,"")</f>
      </c>
      <c r="G64" s="163">
        <f>IF($F$56=2,B64,"")</f>
      </c>
      <c r="H64" s="162">
        <f>CONCATENATE(G58,G64,G70,G76,G82,G88)</f>
      </c>
      <c r="I64" s="99">
        <v>2</v>
      </c>
      <c r="J64" s="172"/>
    </row>
    <row r="65" spans="2:10" ht="25.5" customHeight="1">
      <c r="B65" s="515" t="s">
        <v>138</v>
      </c>
      <c r="C65" s="516"/>
      <c r="D65" s="516"/>
      <c r="E65" s="166" t="s">
        <v>156</v>
      </c>
      <c r="F65" s="166">
        <f>IF($F$56=2,E65,"")</f>
      </c>
      <c r="G65" s="163">
        <f>IF($F$56=2,B65,"")</f>
      </c>
      <c r="H65" s="162">
        <f>CONCATENATE(G59,G65,G71,G77,G83,G89)</f>
      </c>
      <c r="I65" s="99">
        <v>3</v>
      </c>
      <c r="J65" s="172"/>
    </row>
    <row r="66" spans="2:10" ht="25.5" customHeight="1">
      <c r="B66" s="517"/>
      <c r="C66" s="518"/>
      <c r="D66" s="519"/>
      <c r="E66" s="166"/>
      <c r="F66" s="166"/>
      <c r="G66" s="163">
        <f>IF($F$56=2,B66,"")</f>
      </c>
      <c r="H66" s="162">
        <f>CONCATENATE(G60,G66,G72,G78,G84,G90)</f>
      </c>
      <c r="I66" s="99">
        <v>4</v>
      </c>
      <c r="J66" s="172"/>
    </row>
    <row r="67" spans="2:10" ht="25.5" customHeight="1" thickBot="1">
      <c r="B67" s="520"/>
      <c r="C67" s="521"/>
      <c r="D67" s="522"/>
      <c r="E67" s="171"/>
      <c r="F67" s="171"/>
      <c r="G67" s="165">
        <f>IF($F$56=2,B67,"")</f>
      </c>
      <c r="H67" s="164">
        <f>CONCATENATE(G61,G67,G73,G79,G85,G91)</f>
      </c>
      <c r="I67" s="100">
        <v>5</v>
      </c>
      <c r="J67" s="172"/>
    </row>
    <row r="68" spans="2:10" ht="25.5" customHeight="1" thickBot="1">
      <c r="B68" s="527" t="s">
        <v>139</v>
      </c>
      <c r="C68" s="528"/>
      <c r="D68" s="528"/>
      <c r="E68" s="528"/>
      <c r="F68" s="528"/>
      <c r="G68" s="529"/>
      <c r="H68" s="178" t="s">
        <v>169</v>
      </c>
      <c r="I68" s="180">
        <f>LOOKUP(I62,I63:I67,H63:H67)</f>
      </c>
      <c r="J68" s="172"/>
    </row>
    <row r="69" spans="2:10" ht="25.5" customHeight="1">
      <c r="B69" s="515" t="s">
        <v>140</v>
      </c>
      <c r="C69" s="516"/>
      <c r="D69" s="516"/>
      <c r="E69" s="166" t="s">
        <v>157</v>
      </c>
      <c r="F69" s="166">
        <f>IF($F$56=3,E69,"")</f>
      </c>
      <c r="G69" s="163">
        <f>IF($F$56=3,B69,"")</f>
      </c>
      <c r="H69" s="179"/>
      <c r="I69" s="173"/>
      <c r="J69" s="172"/>
    </row>
    <row r="70" spans="2:10" ht="25.5" customHeight="1">
      <c r="B70" s="515" t="s">
        <v>141</v>
      </c>
      <c r="C70" s="516"/>
      <c r="D70" s="516"/>
      <c r="E70" s="166" t="s">
        <v>158</v>
      </c>
      <c r="F70" s="166">
        <f>IF($F$56=3,E70,"")</f>
      </c>
      <c r="G70" s="163">
        <f>IF($F$56=3,B70,"")</f>
      </c>
      <c r="H70" s="160"/>
      <c r="I70" s="170"/>
      <c r="J70" s="172"/>
    </row>
    <row r="71" spans="2:10" ht="25.5" customHeight="1">
      <c r="B71" s="515" t="s">
        <v>142</v>
      </c>
      <c r="C71" s="516"/>
      <c r="D71" s="516"/>
      <c r="E71" s="166" t="s">
        <v>165</v>
      </c>
      <c r="F71" s="166">
        <f>IF($F$56=3,E71,"")</f>
      </c>
      <c r="G71" s="163">
        <f>IF($F$56=3,B71,"")</f>
      </c>
      <c r="H71" s="160"/>
      <c r="I71" s="170"/>
      <c r="J71" s="172"/>
    </row>
    <row r="72" spans="2:10" ht="25.5" customHeight="1">
      <c r="B72" s="517"/>
      <c r="C72" s="518"/>
      <c r="D72" s="519"/>
      <c r="E72" s="166"/>
      <c r="F72" s="166"/>
      <c r="G72" s="163">
        <f>IF($F$56=3,B72,"")</f>
      </c>
      <c r="H72" s="160"/>
      <c r="I72" s="170"/>
      <c r="J72" s="172"/>
    </row>
    <row r="73" spans="2:10" ht="25.5" customHeight="1" thickBot="1">
      <c r="B73" s="520"/>
      <c r="C73" s="521"/>
      <c r="D73" s="522"/>
      <c r="E73" s="171"/>
      <c r="F73" s="171"/>
      <c r="G73" s="165">
        <f>IF($F$56=3,B73,"")</f>
      </c>
      <c r="H73" s="160"/>
      <c r="I73" s="170"/>
      <c r="J73" s="172"/>
    </row>
    <row r="74" spans="2:10" ht="25.5" customHeight="1">
      <c r="B74" s="527" t="s">
        <v>143</v>
      </c>
      <c r="C74" s="528"/>
      <c r="D74" s="528"/>
      <c r="E74" s="528"/>
      <c r="F74" s="528"/>
      <c r="G74" s="529"/>
      <c r="H74" s="173"/>
      <c r="I74" s="169"/>
      <c r="J74" s="172"/>
    </row>
    <row r="75" spans="2:10" ht="25.5" customHeight="1">
      <c r="B75" s="515" t="s">
        <v>145</v>
      </c>
      <c r="C75" s="516"/>
      <c r="D75" s="516"/>
      <c r="E75" s="166" t="s">
        <v>159</v>
      </c>
      <c r="F75" s="166">
        <f>IF($F$56=4,E75,"")</f>
      </c>
      <c r="G75" s="163">
        <f>IF($F$56=4,B75,"")</f>
      </c>
      <c r="H75" s="160"/>
      <c r="I75" s="170"/>
      <c r="J75" s="172"/>
    </row>
    <row r="76" spans="2:10" ht="25.5" customHeight="1">
      <c r="B76" s="515" t="s">
        <v>125</v>
      </c>
      <c r="C76" s="516"/>
      <c r="D76" s="516"/>
      <c r="E76" s="166" t="s">
        <v>125</v>
      </c>
      <c r="F76" s="166">
        <f>IF($F$56=4,E76,"")</f>
      </c>
      <c r="G76" s="163">
        <f>IF($F$56=4,B76,"")</f>
      </c>
      <c r="H76" s="160"/>
      <c r="I76" s="170"/>
      <c r="J76" s="172"/>
    </row>
    <row r="77" spans="2:10" ht="25.5" customHeight="1">
      <c r="B77" s="517"/>
      <c r="C77" s="518"/>
      <c r="D77" s="519"/>
      <c r="E77" s="166"/>
      <c r="F77" s="166"/>
      <c r="G77" s="163">
        <f>IF($F$56=4,B77,"")</f>
      </c>
      <c r="H77" s="160"/>
      <c r="I77" s="170"/>
      <c r="J77" s="172"/>
    </row>
    <row r="78" spans="2:10" ht="25.5" customHeight="1">
      <c r="B78" s="517"/>
      <c r="C78" s="518"/>
      <c r="D78" s="519"/>
      <c r="E78" s="166"/>
      <c r="F78" s="166"/>
      <c r="G78" s="163">
        <f>IF($F$56=4,B78,"")</f>
      </c>
      <c r="H78" s="160"/>
      <c r="I78" s="170"/>
      <c r="J78" s="172"/>
    </row>
    <row r="79" spans="2:10" ht="25.5" customHeight="1" thickBot="1">
      <c r="B79" s="520"/>
      <c r="C79" s="521"/>
      <c r="D79" s="522"/>
      <c r="E79" s="171"/>
      <c r="F79" s="171"/>
      <c r="G79" s="165">
        <f>IF($F$56=4,B79,"")</f>
      </c>
      <c r="H79" s="160"/>
      <c r="I79" s="170"/>
      <c r="J79" s="172"/>
    </row>
    <row r="80" spans="2:10" ht="25.5" customHeight="1">
      <c r="B80" s="527" t="s">
        <v>144</v>
      </c>
      <c r="C80" s="528"/>
      <c r="D80" s="528"/>
      <c r="E80" s="528"/>
      <c r="F80" s="528"/>
      <c r="G80" s="529"/>
      <c r="H80" s="173"/>
      <c r="I80" s="169"/>
      <c r="J80" s="172"/>
    </row>
    <row r="81" spans="2:10" ht="25.5" customHeight="1">
      <c r="B81" s="515" t="s">
        <v>126</v>
      </c>
      <c r="C81" s="516"/>
      <c r="D81" s="516"/>
      <c r="E81" s="166" t="s">
        <v>126</v>
      </c>
      <c r="F81" s="166">
        <f>IF($F$56=5,E81,"")</f>
      </c>
      <c r="G81" s="163">
        <f>IF($F$56=5,B81,"")</f>
      </c>
      <c r="H81" s="160"/>
      <c r="I81" s="170"/>
      <c r="J81" s="172"/>
    </row>
    <row r="82" spans="2:10" ht="25.5" customHeight="1">
      <c r="B82" s="515" t="s">
        <v>127</v>
      </c>
      <c r="C82" s="516"/>
      <c r="D82" s="516"/>
      <c r="E82" s="166" t="s">
        <v>127</v>
      </c>
      <c r="F82" s="166">
        <f>IF($F$56=5,E82,"")</f>
      </c>
      <c r="G82" s="163">
        <f>IF($F$56=5,B82,"")</f>
      </c>
      <c r="H82" s="160"/>
      <c r="I82" s="170"/>
      <c r="J82" s="172"/>
    </row>
    <row r="83" spans="2:10" ht="25.5" customHeight="1">
      <c r="B83" s="515" t="s">
        <v>128</v>
      </c>
      <c r="C83" s="516"/>
      <c r="D83" s="516"/>
      <c r="E83" s="166" t="s">
        <v>160</v>
      </c>
      <c r="F83" s="166">
        <f>IF($F$56=5,E83,"")</f>
      </c>
      <c r="G83" s="163">
        <f>IF($F$56=5,B83,"")</f>
      </c>
      <c r="H83" s="160"/>
      <c r="I83" s="170"/>
      <c r="J83" s="172"/>
    </row>
    <row r="84" spans="2:10" ht="25.5" customHeight="1">
      <c r="B84" s="515" t="s">
        <v>146</v>
      </c>
      <c r="C84" s="516"/>
      <c r="D84" s="516"/>
      <c r="E84" s="166" t="s">
        <v>161</v>
      </c>
      <c r="F84" s="166">
        <f>IF($F$56=5,E84,"")</f>
      </c>
      <c r="G84" s="163">
        <f>IF($F$56=5,B84,"")</f>
      </c>
      <c r="H84" s="160"/>
      <c r="I84" s="170"/>
      <c r="J84" s="172"/>
    </row>
    <row r="85" spans="2:10" ht="25.5" customHeight="1" thickBot="1">
      <c r="B85" s="520"/>
      <c r="C85" s="521"/>
      <c r="D85" s="522"/>
      <c r="E85" s="171"/>
      <c r="F85" s="171"/>
      <c r="G85" s="165">
        <f>IF($F$56=5,B85,"")</f>
      </c>
      <c r="H85" s="160"/>
      <c r="I85" s="170"/>
      <c r="J85" s="172"/>
    </row>
    <row r="86" spans="2:10" ht="25.5" customHeight="1">
      <c r="B86" s="527" t="s">
        <v>147</v>
      </c>
      <c r="C86" s="528"/>
      <c r="D86" s="528"/>
      <c r="E86" s="528"/>
      <c r="F86" s="528"/>
      <c r="G86" s="529"/>
      <c r="H86" s="173"/>
      <c r="I86" s="169"/>
      <c r="J86" s="172"/>
    </row>
    <row r="87" spans="2:10" ht="25.5" customHeight="1">
      <c r="B87" s="515" t="s">
        <v>148</v>
      </c>
      <c r="C87" s="516"/>
      <c r="D87" s="516"/>
      <c r="E87" s="166" t="s">
        <v>162</v>
      </c>
      <c r="F87" s="166">
        <f>IF($F$56=6,E87,"")</f>
      </c>
      <c r="G87" s="163">
        <f>IF($F$56=6,B87,"")</f>
      </c>
      <c r="H87" s="160"/>
      <c r="I87" s="170"/>
      <c r="J87" s="172"/>
    </row>
    <row r="88" spans="2:10" ht="25.5" customHeight="1">
      <c r="B88" s="515" t="s">
        <v>129</v>
      </c>
      <c r="C88" s="516"/>
      <c r="D88" s="516"/>
      <c r="E88" s="166" t="s">
        <v>163</v>
      </c>
      <c r="F88" s="166">
        <f>IF($F$56=6,E88,"")</f>
      </c>
      <c r="G88" s="163">
        <f>IF($F$56=6,B88,"")</f>
      </c>
      <c r="H88" s="160"/>
      <c r="I88" s="170"/>
      <c r="J88" s="172"/>
    </row>
    <row r="89" spans="2:10" ht="25.5" customHeight="1">
      <c r="B89" s="515" t="s">
        <v>170</v>
      </c>
      <c r="C89" s="516"/>
      <c r="D89" s="516"/>
      <c r="E89" s="166" t="s">
        <v>164</v>
      </c>
      <c r="F89" s="166">
        <f>IF($F$56=6,E89,"")</f>
      </c>
      <c r="G89" s="163">
        <f>IF($F$56=6,B89,"")</f>
      </c>
      <c r="H89" s="160"/>
      <c r="I89" s="170"/>
      <c r="J89" s="172"/>
    </row>
    <row r="90" spans="2:10" ht="25.5" customHeight="1">
      <c r="B90" s="515"/>
      <c r="C90" s="516"/>
      <c r="D90" s="516"/>
      <c r="E90" s="166"/>
      <c r="F90" s="166"/>
      <c r="G90" s="163">
        <f>IF($F$56=6,B90,"")</f>
      </c>
      <c r="H90" s="160"/>
      <c r="I90" s="170"/>
      <c r="J90" s="172"/>
    </row>
    <row r="91" spans="2:10" ht="25.5" customHeight="1" thickBot="1">
      <c r="B91" s="525"/>
      <c r="C91" s="526"/>
      <c r="D91" s="526"/>
      <c r="E91" s="171"/>
      <c r="F91" s="171"/>
      <c r="G91" s="165">
        <f>IF($F$56=6,B91,"")</f>
      </c>
      <c r="H91" s="160"/>
      <c r="J91" s="172"/>
    </row>
    <row r="92" ht="14.25" customHeight="1" thickBot="1">
      <c r="B92" s="159"/>
    </row>
    <row r="93" spans="2:12" ht="14.25" customHeight="1" thickBot="1">
      <c r="B93" s="523" t="s">
        <v>181</v>
      </c>
      <c r="C93" s="524"/>
      <c r="D93" s="524"/>
      <c r="E93" s="112" t="s">
        <v>246</v>
      </c>
      <c r="F93" s="112" t="s">
        <v>249</v>
      </c>
      <c r="G93" s="112" t="s">
        <v>251</v>
      </c>
      <c r="J93" s="87"/>
      <c r="L93"/>
    </row>
    <row r="94" spans="2:12" ht="14.25" customHeight="1">
      <c r="B94" s="549" t="s">
        <v>122</v>
      </c>
      <c r="C94" s="550"/>
      <c r="D94" s="550"/>
      <c r="E94" s="188"/>
      <c r="F94" s="188"/>
      <c r="G94" s="188"/>
      <c r="I94" s="160"/>
      <c r="J94" s="87"/>
      <c r="L94"/>
    </row>
    <row r="95" spans="2:12" ht="14.25" customHeight="1">
      <c r="B95" s="551" t="s">
        <v>171</v>
      </c>
      <c r="C95" s="552"/>
      <c r="D95" s="552"/>
      <c r="E95" s="186">
        <f>IF($F$171=2,$B$95,"")</f>
      </c>
      <c r="F95" s="186">
        <f>IF($H$171=2,B95,"")</f>
      </c>
      <c r="G95" s="186">
        <f>IF($J$171=2,B95,"")</f>
      </c>
      <c r="I95" s="160"/>
      <c r="J95" s="87"/>
      <c r="L95"/>
    </row>
    <row r="96" spans="2:12" ht="14.25" customHeight="1" thickBot="1">
      <c r="B96" s="553" t="s">
        <v>172</v>
      </c>
      <c r="C96" s="554"/>
      <c r="D96" s="554"/>
      <c r="E96" s="187">
        <f>IF($F$171=2,B96,"")</f>
      </c>
      <c r="F96" s="187">
        <f>IF($H$171=2,B96,"")</f>
      </c>
      <c r="G96" s="187">
        <f>IF($J$171=2,B96,"")</f>
      </c>
      <c r="I96" s="160"/>
      <c r="J96" s="87"/>
      <c r="L96"/>
    </row>
    <row r="97" spans="2:12" ht="14.25" customHeight="1">
      <c r="B97" s="549" t="s">
        <v>173</v>
      </c>
      <c r="C97" s="550"/>
      <c r="D97" s="550"/>
      <c r="E97" s="188"/>
      <c r="F97" s="188"/>
      <c r="G97" s="188"/>
      <c r="I97" s="160"/>
      <c r="J97" s="87"/>
      <c r="L97"/>
    </row>
    <row r="98" spans="2:12" ht="14.25" customHeight="1" thickBot="1">
      <c r="B98" s="553" t="s">
        <v>174</v>
      </c>
      <c r="C98" s="554"/>
      <c r="D98" s="554"/>
      <c r="E98" s="187">
        <f>IF($F$171=3,$B$98,"")</f>
      </c>
      <c r="F98" s="187">
        <f>IF($H$171=3,B98,"")</f>
      </c>
      <c r="G98" s="187">
        <f>IF($J$171=3,B98,"")</f>
      </c>
      <c r="I98" s="160"/>
      <c r="J98" s="87"/>
      <c r="L98"/>
    </row>
    <row r="99" spans="2:12" ht="14.25" customHeight="1">
      <c r="B99" s="549" t="s">
        <v>120</v>
      </c>
      <c r="C99" s="550"/>
      <c r="D99" s="550"/>
      <c r="E99" s="188"/>
      <c r="F99" s="188"/>
      <c r="G99" s="188"/>
      <c r="I99" s="160"/>
      <c r="J99" s="87"/>
      <c r="L99"/>
    </row>
    <row r="100" spans="2:12" ht="14.25" customHeight="1">
      <c r="B100" s="551" t="s">
        <v>175</v>
      </c>
      <c r="C100" s="552"/>
      <c r="D100" s="552"/>
      <c r="E100" s="186">
        <f>IF($F$171=4,$B$100,"")</f>
      </c>
      <c r="F100" s="186">
        <f>IF($H$171=4,B100,"")</f>
      </c>
      <c r="G100" s="186">
        <f>IF($J$171=4,B100,"")</f>
      </c>
      <c r="I100" s="160"/>
      <c r="J100" s="87"/>
      <c r="L100"/>
    </row>
    <row r="101" spans="2:12" ht="14.25" customHeight="1">
      <c r="B101" s="551" t="s">
        <v>176</v>
      </c>
      <c r="C101" s="552"/>
      <c r="D101" s="552"/>
      <c r="E101" s="186">
        <f>IF($F$171=4,B101,"")</f>
      </c>
      <c r="F101" s="186">
        <f>IF($H$171=4,B101,"")</f>
      </c>
      <c r="G101" s="186">
        <f>IF($J$171=4,B101,"")</f>
      </c>
      <c r="I101" s="160"/>
      <c r="J101" s="87"/>
      <c r="L101"/>
    </row>
    <row r="102" spans="2:12" ht="14.25" customHeight="1">
      <c r="B102" s="551" t="s">
        <v>177</v>
      </c>
      <c r="C102" s="552"/>
      <c r="D102" s="552"/>
      <c r="E102" s="186">
        <f>IF($F$171=4,B102,"")</f>
      </c>
      <c r="F102" s="186">
        <f>IF($H$171=4,B102,"")</f>
      </c>
      <c r="G102" s="186">
        <f>IF($J$171=4,B102,"")</f>
      </c>
      <c r="I102" s="160"/>
      <c r="J102" s="87"/>
      <c r="L102"/>
    </row>
    <row r="103" spans="2:10" ht="14.25" customHeight="1">
      <c r="B103" s="551" t="s">
        <v>178</v>
      </c>
      <c r="C103" s="552"/>
      <c r="D103" s="552"/>
      <c r="E103" s="186">
        <f>IF($F$171=4,B103,"")</f>
      </c>
      <c r="F103" s="186">
        <f>IF($H$171=4,B103,"")</f>
      </c>
      <c r="G103" s="186">
        <f>IF($J$171=4,B103,"")</f>
      </c>
      <c r="I103"/>
      <c r="J103" s="87"/>
    </row>
    <row r="104" spans="2:10" ht="14.25" customHeight="1" thickBot="1">
      <c r="B104" s="553" t="s">
        <v>179</v>
      </c>
      <c r="C104" s="554"/>
      <c r="D104" s="554"/>
      <c r="E104" s="187">
        <f>IF($F$171=4,B104,"")</f>
      </c>
      <c r="F104" s="187">
        <f>IF($H$171=4,B104,"")</f>
      </c>
      <c r="G104" s="187">
        <f>IF($J$171=4,B104,"")</f>
      </c>
      <c r="I104"/>
      <c r="J104" s="87"/>
    </row>
    <row r="105" spans="2:10" ht="14.25" customHeight="1">
      <c r="B105" s="549" t="s">
        <v>180</v>
      </c>
      <c r="C105" s="550"/>
      <c r="D105" s="550"/>
      <c r="E105" s="188"/>
      <c r="F105" s="188"/>
      <c r="G105" s="188"/>
      <c r="I105"/>
      <c r="J105" s="87"/>
    </row>
    <row r="106" spans="2:10" ht="14.25" customHeight="1">
      <c r="B106" s="551" t="s">
        <v>182</v>
      </c>
      <c r="C106" s="552"/>
      <c r="D106" s="552"/>
      <c r="E106" s="186">
        <f>IF($F$171=5,$B$106,"")</f>
      </c>
      <c r="F106" s="186">
        <f>IF($H$171=5,B106,"")</f>
      </c>
      <c r="G106" s="186">
        <f>IF($J$171=5,B106,"")</f>
      </c>
      <c r="I106"/>
      <c r="J106" s="87"/>
    </row>
    <row r="107" spans="2:10" ht="14.25" customHeight="1">
      <c r="B107" s="551" t="s">
        <v>183</v>
      </c>
      <c r="C107" s="552"/>
      <c r="D107" s="552"/>
      <c r="E107" s="186">
        <f aca="true" t="shared" si="0" ref="E107:E128">IF($F$171=5,B107,"")</f>
      </c>
      <c r="F107" s="186">
        <f aca="true" t="shared" si="1" ref="F107:F128">IF($H$171=5,B107,"")</f>
      </c>
      <c r="G107" s="186">
        <f aca="true" t="shared" si="2" ref="G107:G128">IF($J$171=5,B107,"")</f>
      </c>
      <c r="I107"/>
      <c r="J107" s="87"/>
    </row>
    <row r="108" spans="2:10" ht="14.25" customHeight="1">
      <c r="B108" s="551" t="s">
        <v>184</v>
      </c>
      <c r="C108" s="552"/>
      <c r="D108" s="552"/>
      <c r="E108" s="186">
        <f t="shared" si="0"/>
      </c>
      <c r="F108" s="186">
        <f t="shared" si="1"/>
      </c>
      <c r="G108" s="186">
        <f t="shared" si="2"/>
      </c>
      <c r="I108"/>
      <c r="J108" s="87"/>
    </row>
    <row r="109" spans="2:10" ht="14.25" customHeight="1">
      <c r="B109" s="551" t="s">
        <v>185</v>
      </c>
      <c r="C109" s="552"/>
      <c r="D109" s="552"/>
      <c r="E109" s="186">
        <f t="shared" si="0"/>
      </c>
      <c r="F109" s="186">
        <f t="shared" si="1"/>
      </c>
      <c r="G109" s="186">
        <f t="shared" si="2"/>
      </c>
      <c r="I109"/>
      <c r="J109" s="87"/>
    </row>
    <row r="110" spans="2:10" ht="14.25" customHeight="1">
      <c r="B110" s="551" t="s">
        <v>186</v>
      </c>
      <c r="C110" s="552"/>
      <c r="D110" s="552"/>
      <c r="E110" s="186">
        <f t="shared" si="0"/>
      </c>
      <c r="F110" s="186">
        <f t="shared" si="1"/>
      </c>
      <c r="G110" s="186">
        <f t="shared" si="2"/>
      </c>
      <c r="I110"/>
      <c r="J110" s="87"/>
    </row>
    <row r="111" spans="2:10" ht="14.25" customHeight="1">
      <c r="B111" s="551" t="s">
        <v>187</v>
      </c>
      <c r="C111" s="552"/>
      <c r="D111" s="552"/>
      <c r="E111" s="186">
        <f t="shared" si="0"/>
      </c>
      <c r="F111" s="186">
        <f t="shared" si="1"/>
      </c>
      <c r="G111" s="186">
        <f t="shared" si="2"/>
      </c>
      <c r="I111"/>
      <c r="J111" s="87"/>
    </row>
    <row r="112" spans="2:10" ht="14.25" customHeight="1">
      <c r="B112" s="551" t="s">
        <v>188</v>
      </c>
      <c r="C112" s="552"/>
      <c r="D112" s="552"/>
      <c r="E112" s="186">
        <f t="shared" si="0"/>
      </c>
      <c r="F112" s="186">
        <f t="shared" si="1"/>
      </c>
      <c r="G112" s="186">
        <f t="shared" si="2"/>
      </c>
      <c r="I112"/>
      <c r="J112" s="87"/>
    </row>
    <row r="113" spans="2:10" ht="14.25" customHeight="1">
      <c r="B113" s="551" t="s">
        <v>189</v>
      </c>
      <c r="C113" s="552"/>
      <c r="D113" s="552"/>
      <c r="E113" s="186">
        <f t="shared" si="0"/>
      </c>
      <c r="F113" s="186">
        <f t="shared" si="1"/>
      </c>
      <c r="G113" s="186">
        <f t="shared" si="2"/>
      </c>
      <c r="I113"/>
      <c r="J113" s="87"/>
    </row>
    <row r="114" spans="2:10" ht="14.25" customHeight="1">
      <c r="B114" s="551" t="s">
        <v>190</v>
      </c>
      <c r="C114" s="552"/>
      <c r="D114" s="552"/>
      <c r="E114" s="186">
        <f t="shared" si="0"/>
      </c>
      <c r="F114" s="186">
        <f t="shared" si="1"/>
      </c>
      <c r="G114" s="186">
        <f t="shared" si="2"/>
      </c>
      <c r="I114"/>
      <c r="J114" s="87"/>
    </row>
    <row r="115" spans="2:10" ht="14.25" customHeight="1">
      <c r="B115" s="551" t="s">
        <v>191</v>
      </c>
      <c r="C115" s="552"/>
      <c r="D115" s="552"/>
      <c r="E115" s="186">
        <f t="shared" si="0"/>
      </c>
      <c r="F115" s="186">
        <f t="shared" si="1"/>
      </c>
      <c r="G115" s="186">
        <f t="shared" si="2"/>
      </c>
      <c r="I115"/>
      <c r="J115" s="87"/>
    </row>
    <row r="116" spans="2:10" ht="14.25" customHeight="1">
      <c r="B116" s="551" t="s">
        <v>192</v>
      </c>
      <c r="C116" s="552"/>
      <c r="D116" s="552"/>
      <c r="E116" s="186">
        <f t="shared" si="0"/>
      </c>
      <c r="F116" s="186">
        <f t="shared" si="1"/>
      </c>
      <c r="G116" s="186">
        <f t="shared" si="2"/>
      </c>
      <c r="I116"/>
      <c r="J116" s="87"/>
    </row>
    <row r="117" spans="2:10" ht="14.25" customHeight="1">
      <c r="B117" s="551" t="s">
        <v>193</v>
      </c>
      <c r="C117" s="552"/>
      <c r="D117" s="552"/>
      <c r="E117" s="186">
        <f t="shared" si="0"/>
      </c>
      <c r="F117" s="186">
        <f t="shared" si="1"/>
      </c>
      <c r="G117" s="186">
        <f t="shared" si="2"/>
      </c>
      <c r="I117"/>
      <c r="J117" s="87"/>
    </row>
    <row r="118" spans="2:10" ht="14.25" customHeight="1">
      <c r="B118" s="551" t="s">
        <v>194</v>
      </c>
      <c r="C118" s="552"/>
      <c r="D118" s="552"/>
      <c r="E118" s="186">
        <f t="shared" si="0"/>
      </c>
      <c r="F118" s="186">
        <f t="shared" si="1"/>
      </c>
      <c r="G118" s="186">
        <f t="shared" si="2"/>
      </c>
      <c r="I118"/>
      <c r="J118" s="87"/>
    </row>
    <row r="119" spans="2:10" ht="14.25" customHeight="1">
      <c r="B119" s="551" t="s">
        <v>195</v>
      </c>
      <c r="C119" s="552"/>
      <c r="D119" s="552"/>
      <c r="E119" s="186">
        <f t="shared" si="0"/>
      </c>
      <c r="F119" s="186">
        <f t="shared" si="1"/>
      </c>
      <c r="G119" s="186">
        <f t="shared" si="2"/>
      </c>
      <c r="I119"/>
      <c r="J119" s="87"/>
    </row>
    <row r="120" spans="2:10" ht="14.25" customHeight="1">
      <c r="B120" s="551" t="s">
        <v>196</v>
      </c>
      <c r="C120" s="552"/>
      <c r="D120" s="552"/>
      <c r="E120" s="186">
        <f t="shared" si="0"/>
      </c>
      <c r="F120" s="186">
        <f t="shared" si="1"/>
      </c>
      <c r="G120" s="186">
        <f t="shared" si="2"/>
      </c>
      <c r="I120"/>
      <c r="J120" s="87"/>
    </row>
    <row r="121" spans="2:10" ht="14.25" customHeight="1">
      <c r="B121" s="551" t="s">
        <v>197</v>
      </c>
      <c r="C121" s="552"/>
      <c r="D121" s="552"/>
      <c r="E121" s="186">
        <f t="shared" si="0"/>
      </c>
      <c r="F121" s="186">
        <f t="shared" si="1"/>
      </c>
      <c r="G121" s="186">
        <f t="shared" si="2"/>
      </c>
      <c r="I121"/>
      <c r="J121" s="87"/>
    </row>
    <row r="122" spans="2:10" ht="14.25" customHeight="1">
      <c r="B122" s="551" t="s">
        <v>198</v>
      </c>
      <c r="C122" s="552"/>
      <c r="D122" s="552"/>
      <c r="E122" s="186">
        <f t="shared" si="0"/>
      </c>
      <c r="F122" s="186">
        <f t="shared" si="1"/>
      </c>
      <c r="G122" s="186">
        <f t="shared" si="2"/>
      </c>
      <c r="I122"/>
      <c r="J122" s="87"/>
    </row>
    <row r="123" spans="2:10" ht="14.25" customHeight="1">
      <c r="B123" s="551" t="s">
        <v>199</v>
      </c>
      <c r="C123" s="552"/>
      <c r="D123" s="552"/>
      <c r="E123" s="186">
        <f t="shared" si="0"/>
      </c>
      <c r="F123" s="186">
        <f t="shared" si="1"/>
      </c>
      <c r="G123" s="186">
        <f t="shared" si="2"/>
      </c>
      <c r="I123"/>
      <c r="J123" s="87"/>
    </row>
    <row r="124" spans="2:10" ht="14.25" customHeight="1">
      <c r="B124" s="551" t="s">
        <v>200</v>
      </c>
      <c r="C124" s="552"/>
      <c r="D124" s="552"/>
      <c r="E124" s="186">
        <f t="shared" si="0"/>
      </c>
      <c r="F124" s="186">
        <f t="shared" si="1"/>
      </c>
      <c r="G124" s="186">
        <f t="shared" si="2"/>
      </c>
      <c r="I124"/>
      <c r="J124" s="87"/>
    </row>
    <row r="125" spans="2:10" ht="14.25" customHeight="1">
      <c r="B125" s="551" t="s">
        <v>201</v>
      </c>
      <c r="C125" s="552"/>
      <c r="D125" s="552"/>
      <c r="E125" s="186">
        <f t="shared" si="0"/>
      </c>
      <c r="F125" s="186">
        <f t="shared" si="1"/>
      </c>
      <c r="G125" s="186">
        <f t="shared" si="2"/>
      </c>
      <c r="I125"/>
      <c r="J125" s="87"/>
    </row>
    <row r="126" spans="2:10" ht="14.25" customHeight="1">
      <c r="B126" s="551" t="s">
        <v>202</v>
      </c>
      <c r="C126" s="552"/>
      <c r="D126" s="552"/>
      <c r="E126" s="186">
        <f t="shared" si="0"/>
      </c>
      <c r="F126" s="186">
        <f t="shared" si="1"/>
      </c>
      <c r="G126" s="186">
        <f t="shared" si="2"/>
      </c>
      <c r="I126"/>
      <c r="J126" s="87"/>
    </row>
    <row r="127" spans="2:10" ht="14.25" customHeight="1">
      <c r="B127" s="551" t="s">
        <v>203</v>
      </c>
      <c r="C127" s="552"/>
      <c r="D127" s="552"/>
      <c r="E127" s="186">
        <f t="shared" si="0"/>
      </c>
      <c r="F127" s="186">
        <f t="shared" si="1"/>
      </c>
      <c r="G127" s="186">
        <f t="shared" si="2"/>
      </c>
      <c r="I127"/>
      <c r="J127" s="87"/>
    </row>
    <row r="128" spans="2:10" ht="14.25" customHeight="1" thickBot="1">
      <c r="B128" s="553" t="s">
        <v>204</v>
      </c>
      <c r="C128" s="554"/>
      <c r="D128" s="554"/>
      <c r="E128" s="187">
        <f t="shared" si="0"/>
      </c>
      <c r="F128" s="187">
        <f t="shared" si="1"/>
      </c>
      <c r="G128" s="187">
        <f t="shared" si="2"/>
      </c>
      <c r="I128"/>
      <c r="J128" s="87"/>
    </row>
    <row r="129" spans="2:12" ht="14.25" customHeight="1">
      <c r="B129" s="549" t="s">
        <v>205</v>
      </c>
      <c r="C129" s="550"/>
      <c r="D129" s="550"/>
      <c r="E129" s="188"/>
      <c r="F129" s="188"/>
      <c r="G129" s="188"/>
      <c r="I129"/>
      <c r="J129" s="87"/>
      <c r="L129"/>
    </row>
    <row r="130" spans="2:12" ht="14.25" customHeight="1">
      <c r="B130" s="551" t="s">
        <v>206</v>
      </c>
      <c r="C130" s="552"/>
      <c r="D130" s="552"/>
      <c r="E130" s="186">
        <f>IF($F$171=6,$B$130,"")</f>
      </c>
      <c r="F130" s="186">
        <f>IF($H$171=6,B130,"")</f>
      </c>
      <c r="G130" s="186">
        <f>IF($J$171=6,B130,"")</f>
      </c>
      <c r="I130"/>
      <c r="J130" s="87"/>
      <c r="L130"/>
    </row>
    <row r="131" spans="2:12" ht="14.25" customHeight="1" thickBot="1">
      <c r="B131" s="553" t="s">
        <v>207</v>
      </c>
      <c r="C131" s="554"/>
      <c r="D131" s="554"/>
      <c r="E131" s="187">
        <f>IF($F$171=6,B131,"")</f>
      </c>
      <c r="F131" s="187">
        <f>IF($H$171=6,B131,"")</f>
      </c>
      <c r="G131" s="187">
        <f>IF($J$171=6,B131,"")</f>
      </c>
      <c r="I131"/>
      <c r="J131" s="87"/>
      <c r="L131"/>
    </row>
    <row r="132" spans="2:12" ht="14.25" customHeight="1">
      <c r="B132" s="549" t="s">
        <v>208</v>
      </c>
      <c r="C132" s="550"/>
      <c r="D132" s="550"/>
      <c r="E132" s="188"/>
      <c r="F132" s="188"/>
      <c r="G132" s="188"/>
      <c r="I132"/>
      <c r="J132" s="87"/>
      <c r="L132"/>
    </row>
    <row r="133" spans="2:12" ht="14.25" customHeight="1" thickBot="1">
      <c r="B133" s="553" t="s">
        <v>209</v>
      </c>
      <c r="C133" s="554"/>
      <c r="D133" s="554"/>
      <c r="E133" s="187">
        <f>IF($F$171=7,$B$133,"")</f>
      </c>
      <c r="F133" s="187">
        <f>IF($H$171=7,B133,"")</f>
      </c>
      <c r="G133" s="187">
        <f>IF($J$171=7,B133,"")</f>
      </c>
      <c r="I133"/>
      <c r="J133" s="87"/>
      <c r="L133"/>
    </row>
    <row r="134" spans="2:12" ht="14.25" customHeight="1">
      <c r="B134" s="549" t="s">
        <v>121</v>
      </c>
      <c r="C134" s="550"/>
      <c r="D134" s="550"/>
      <c r="E134" s="188"/>
      <c r="F134" s="188"/>
      <c r="G134" s="188"/>
      <c r="I134"/>
      <c r="J134" s="87"/>
      <c r="L134"/>
    </row>
    <row r="135" spans="2:12" ht="14.25" customHeight="1">
      <c r="B135" s="551" t="s">
        <v>210</v>
      </c>
      <c r="C135" s="552"/>
      <c r="D135" s="552"/>
      <c r="E135" s="186">
        <f>IF($F$171=8,B135,"")</f>
      </c>
      <c r="F135" s="186">
        <f>IF($H$171=8,B135,"")</f>
      </c>
      <c r="G135" s="186">
        <f>IF($J$171=8,B135,"")</f>
      </c>
      <c r="I135"/>
      <c r="J135" s="87"/>
      <c r="L135"/>
    </row>
    <row r="136" spans="2:12" ht="14.25" customHeight="1">
      <c r="B136" s="551" t="s">
        <v>211</v>
      </c>
      <c r="C136" s="552"/>
      <c r="D136" s="552"/>
      <c r="E136" s="186">
        <f>IF($F$171=8,B136,"")</f>
      </c>
      <c r="F136" s="186">
        <f>IF($H$171=8,B136,"")</f>
      </c>
      <c r="G136" s="186">
        <f>IF($J$171=8,B136,"")</f>
      </c>
      <c r="I136"/>
      <c r="J136" s="87"/>
      <c r="L136"/>
    </row>
    <row r="137" spans="2:12" ht="14.25" customHeight="1" thickBot="1">
      <c r="B137" s="553" t="s">
        <v>212</v>
      </c>
      <c r="C137" s="554"/>
      <c r="D137" s="554"/>
      <c r="E137" s="187">
        <f>IF($F$171=8,B137,"")</f>
      </c>
      <c r="F137" s="187">
        <f>IF($H$171=8,B137,"")</f>
      </c>
      <c r="G137" s="187">
        <f>IF($J$171=8,B137,"")</f>
      </c>
      <c r="I137"/>
      <c r="J137" s="87"/>
      <c r="L137"/>
    </row>
    <row r="138" spans="2:12" ht="14.25" customHeight="1">
      <c r="B138" s="549" t="s">
        <v>213</v>
      </c>
      <c r="C138" s="550"/>
      <c r="D138" s="550"/>
      <c r="E138" s="188"/>
      <c r="F138" s="188"/>
      <c r="G138" s="188"/>
      <c r="I138"/>
      <c r="J138" s="87"/>
      <c r="L138"/>
    </row>
    <row r="139" spans="2:12" ht="14.25" customHeight="1" thickBot="1">
      <c r="B139" s="553" t="s">
        <v>214</v>
      </c>
      <c r="C139" s="554"/>
      <c r="D139" s="554"/>
      <c r="E139" s="187">
        <f>IF($F$171=9,B139,"")</f>
      </c>
      <c r="F139" s="187">
        <f>IF($H$171=9,B139,"")</f>
      </c>
      <c r="G139" s="187">
        <f>IF($J$171=9,B139,"")</f>
      </c>
      <c r="I139"/>
      <c r="J139" s="87"/>
      <c r="L139"/>
    </row>
    <row r="140" spans="2:12" ht="14.25" customHeight="1">
      <c r="B140" s="549" t="s">
        <v>215</v>
      </c>
      <c r="C140" s="550"/>
      <c r="D140" s="550"/>
      <c r="E140" s="188"/>
      <c r="F140" s="188"/>
      <c r="G140" s="188"/>
      <c r="I140"/>
      <c r="J140" s="87"/>
      <c r="L140"/>
    </row>
    <row r="141" spans="2:12" ht="14.25" customHeight="1">
      <c r="B141" s="551" t="s">
        <v>216</v>
      </c>
      <c r="C141" s="552"/>
      <c r="D141" s="552"/>
      <c r="E141" s="186">
        <f>IF($F$171=10,B141,"")</f>
      </c>
      <c r="F141" s="186">
        <f>IF($H$171=10,B141,"")</f>
      </c>
      <c r="G141" s="186">
        <f>IF($J$171=10,B141,"")</f>
      </c>
      <c r="I141"/>
      <c r="J141" s="87"/>
      <c r="L141"/>
    </row>
    <row r="142" spans="2:12" ht="14.25" customHeight="1">
      <c r="B142" s="551" t="s">
        <v>217</v>
      </c>
      <c r="C142" s="552"/>
      <c r="D142" s="552"/>
      <c r="E142" s="186">
        <f>IF($F$171=10,B142,"")</f>
      </c>
      <c r="F142" s="186">
        <f>IF($H$171=10,B142,"")</f>
      </c>
      <c r="G142" s="186">
        <f>IF($J$171=10,B142,"")</f>
      </c>
      <c r="I142"/>
      <c r="J142" s="87"/>
      <c r="L142"/>
    </row>
    <row r="143" spans="2:12" ht="14.25" customHeight="1">
      <c r="B143" s="551" t="s">
        <v>218</v>
      </c>
      <c r="C143" s="552"/>
      <c r="D143" s="552"/>
      <c r="E143" s="186">
        <f>IF($F$171=10,B143,"")</f>
      </c>
      <c r="F143" s="186">
        <f>IF($H$171=10,B143,"")</f>
      </c>
      <c r="G143" s="186">
        <f>IF($J$171=10,B143,"")</f>
      </c>
      <c r="I143"/>
      <c r="J143" s="87"/>
      <c r="L143"/>
    </row>
    <row r="144" spans="2:12" ht="14.25" customHeight="1">
      <c r="B144" s="551" t="s">
        <v>219</v>
      </c>
      <c r="C144" s="552"/>
      <c r="D144" s="552"/>
      <c r="E144" s="186">
        <f>IF($F$171=10,B144,"")</f>
      </c>
      <c r="F144" s="186">
        <f>IF($H$171=10,B144,"")</f>
      </c>
      <c r="G144" s="186">
        <f>IF($J$171=10,B144,"")</f>
      </c>
      <c r="I144"/>
      <c r="J144" s="87"/>
      <c r="L144"/>
    </row>
    <row r="145" spans="2:12" ht="14.25" customHeight="1" thickBot="1">
      <c r="B145" s="553" t="s">
        <v>220</v>
      </c>
      <c r="C145" s="554"/>
      <c r="D145" s="554"/>
      <c r="E145" s="187">
        <f>IF($F$171=10,B145,"")</f>
      </c>
      <c r="F145" s="187">
        <f>IF($H$171=10,B145,"")</f>
      </c>
      <c r="G145" s="187">
        <f>IF($J$171=10,B145,"")</f>
      </c>
      <c r="I145"/>
      <c r="J145" s="87"/>
      <c r="L145"/>
    </row>
    <row r="146" spans="2:12" ht="14.25" customHeight="1">
      <c r="B146" s="549" t="s">
        <v>221</v>
      </c>
      <c r="C146" s="550"/>
      <c r="D146" s="550"/>
      <c r="E146" s="188"/>
      <c r="F146" s="188"/>
      <c r="G146" s="188"/>
      <c r="I146"/>
      <c r="J146" s="87"/>
      <c r="L146"/>
    </row>
    <row r="147" spans="2:12" ht="14.25" customHeight="1">
      <c r="B147" s="551" t="s">
        <v>222</v>
      </c>
      <c r="C147" s="552"/>
      <c r="D147" s="552"/>
      <c r="E147" s="186">
        <f>IF($F$171=11,B147,"")</f>
      </c>
      <c r="F147" s="186">
        <f>IF($H$171=11,B147,"")</f>
      </c>
      <c r="G147" s="186">
        <f>IF($J$171=11,B147,"")</f>
      </c>
      <c r="I147"/>
      <c r="J147" s="87"/>
      <c r="L147"/>
    </row>
    <row r="148" spans="2:12" ht="14.25" customHeight="1">
      <c r="B148" s="551" t="s">
        <v>223</v>
      </c>
      <c r="C148" s="552"/>
      <c r="D148" s="552"/>
      <c r="E148" s="186">
        <f>IF($F$171=11,B148,"")</f>
      </c>
      <c r="F148" s="186">
        <f>IF($H$171=11,B148,"")</f>
      </c>
      <c r="G148" s="186">
        <f>IF($J$171=11,B148,"")</f>
      </c>
      <c r="I148" s="160"/>
      <c r="J148" s="87"/>
      <c r="L148"/>
    </row>
    <row r="149" spans="2:12" ht="14.25" customHeight="1" thickBot="1">
      <c r="B149" s="553" t="s">
        <v>224</v>
      </c>
      <c r="C149" s="554"/>
      <c r="D149" s="554"/>
      <c r="E149" s="187">
        <f>IF($F$171=11,B149,"")</f>
      </c>
      <c r="F149" s="187">
        <f>IF($H$171=11,B149,"")</f>
      </c>
      <c r="G149" s="187">
        <f>IF($J$171=11,B149,"")</f>
      </c>
      <c r="I149" s="160"/>
      <c r="J149" s="87"/>
      <c r="L149"/>
    </row>
    <row r="150" spans="2:12" ht="14.25" customHeight="1">
      <c r="B150" s="549" t="s">
        <v>225</v>
      </c>
      <c r="C150" s="550"/>
      <c r="D150" s="550"/>
      <c r="E150" s="188"/>
      <c r="F150" s="188"/>
      <c r="G150" s="188"/>
      <c r="I150" s="160"/>
      <c r="J150" s="87"/>
      <c r="L150"/>
    </row>
    <row r="151" spans="2:12" ht="14.25" customHeight="1">
      <c r="B151" s="551" t="s">
        <v>226</v>
      </c>
      <c r="C151" s="552"/>
      <c r="D151" s="552"/>
      <c r="E151" s="186">
        <f>IF($F$171=12,B151,"")</f>
      </c>
      <c r="F151" s="186">
        <f>IF($H$171=12,B151,"")</f>
      </c>
      <c r="G151" s="186">
        <f>IF($J$171=12,B151,"")</f>
      </c>
      <c r="I151" s="160"/>
      <c r="J151" s="87"/>
      <c r="L151"/>
    </row>
    <row r="152" spans="2:12" ht="14.25" customHeight="1">
      <c r="B152" s="551" t="s">
        <v>227</v>
      </c>
      <c r="C152" s="552"/>
      <c r="D152" s="552"/>
      <c r="E152" s="186">
        <f>IF($F$171=12,B152,"")</f>
      </c>
      <c r="F152" s="186">
        <f>IF($H$171=12,B152,"")</f>
      </c>
      <c r="G152" s="186">
        <f>IF($J$171=12,B152,"")</f>
      </c>
      <c r="I152" s="160"/>
      <c r="J152" s="87"/>
      <c r="L152"/>
    </row>
    <row r="153" spans="2:12" ht="14.25" customHeight="1">
      <c r="B153" s="551" t="s">
        <v>228</v>
      </c>
      <c r="C153" s="552"/>
      <c r="D153" s="552"/>
      <c r="E153" s="186">
        <f>IF($F$171=12,B153,"")</f>
      </c>
      <c r="F153" s="186">
        <f>IF($H$171=12,B153,"")</f>
      </c>
      <c r="G153" s="186">
        <f>IF($J$171=12,B153,"")</f>
      </c>
      <c r="I153" s="160"/>
      <c r="J153" s="87"/>
      <c r="L153"/>
    </row>
    <row r="154" spans="2:12" ht="14.25" customHeight="1">
      <c r="B154" s="551" t="s">
        <v>229</v>
      </c>
      <c r="C154" s="552"/>
      <c r="D154" s="552"/>
      <c r="E154" s="186">
        <f>IF($F$171=12,B154,"")</f>
      </c>
      <c r="F154" s="186">
        <f>IF($H$171=12,B154,"")</f>
      </c>
      <c r="G154" s="186">
        <f>IF($J$171=12,B154,"")</f>
      </c>
      <c r="I154" s="160"/>
      <c r="J154" s="87"/>
      <c r="L154"/>
    </row>
    <row r="155" spans="2:12" ht="14.25" customHeight="1" thickBot="1">
      <c r="B155" s="553" t="s">
        <v>230</v>
      </c>
      <c r="C155" s="554"/>
      <c r="D155" s="554"/>
      <c r="E155" s="187">
        <f>IF($F$171=12,B155,"")</f>
      </c>
      <c r="F155" s="187">
        <f>IF($H$171=12,B155,"")</f>
      </c>
      <c r="G155" s="187">
        <f>IF($J$171=12,B155,"")</f>
      </c>
      <c r="I155" s="160"/>
      <c r="J155" s="87"/>
      <c r="L155"/>
    </row>
    <row r="156" spans="2:12" ht="14.25" customHeight="1">
      <c r="B156" s="549" t="s">
        <v>231</v>
      </c>
      <c r="C156" s="550"/>
      <c r="D156" s="550"/>
      <c r="E156" s="188"/>
      <c r="F156" s="188"/>
      <c r="G156" s="188"/>
      <c r="I156" s="160"/>
      <c r="J156" s="87"/>
      <c r="L156"/>
    </row>
    <row r="157" spans="2:12" ht="14.25" customHeight="1" thickBot="1">
      <c r="B157" s="553" t="s">
        <v>232</v>
      </c>
      <c r="C157" s="554"/>
      <c r="D157" s="554"/>
      <c r="E157" s="187">
        <f>IF($F$171=13,B157,"")</f>
      </c>
      <c r="F157" s="187">
        <f>IF($H$171=13,B157,"")</f>
      </c>
      <c r="G157" s="187">
        <f>IF($J$171=13,B157,"")</f>
      </c>
      <c r="I157" s="160"/>
      <c r="J157" s="87"/>
      <c r="L157"/>
    </row>
    <row r="158" spans="2:12" ht="14.25" customHeight="1">
      <c r="B158" s="549" t="s">
        <v>233</v>
      </c>
      <c r="C158" s="550"/>
      <c r="D158" s="550"/>
      <c r="E158" s="188"/>
      <c r="F158" s="188"/>
      <c r="G158" s="188"/>
      <c r="I158" s="160"/>
      <c r="J158" s="87"/>
      <c r="L158"/>
    </row>
    <row r="159" spans="2:12" ht="14.25" customHeight="1" thickBot="1">
      <c r="B159" s="553" t="s">
        <v>234</v>
      </c>
      <c r="C159" s="554"/>
      <c r="D159" s="554"/>
      <c r="E159" s="187">
        <f>IF($F$171=14,B159,"")</f>
      </c>
      <c r="F159" s="187">
        <f>IF($H$171=14,B159,"")</f>
      </c>
      <c r="G159" s="187">
        <f>IF($J$171=14,B159,"")</f>
      </c>
      <c r="I159" s="160"/>
      <c r="J159" s="87"/>
      <c r="L159"/>
    </row>
    <row r="160" spans="2:12" ht="14.25" customHeight="1">
      <c r="B160" s="549" t="s">
        <v>235</v>
      </c>
      <c r="C160" s="550"/>
      <c r="D160" s="550"/>
      <c r="E160" s="188"/>
      <c r="F160" s="188"/>
      <c r="G160" s="188"/>
      <c r="I160" s="160"/>
      <c r="J160" s="87"/>
      <c r="L160"/>
    </row>
    <row r="161" spans="2:12" ht="14.25" customHeight="1" thickBot="1">
      <c r="B161" s="553" t="s">
        <v>236</v>
      </c>
      <c r="C161" s="554"/>
      <c r="D161" s="554"/>
      <c r="E161" s="187">
        <f>IF($F$171=15,B161,"")</f>
      </c>
      <c r="F161" s="187">
        <f>IF($H$171=15,B161,"")</f>
      </c>
      <c r="G161" s="187">
        <f>IF($J$171=15,B161,"")</f>
      </c>
      <c r="I161" s="160"/>
      <c r="J161" s="87"/>
      <c r="L161"/>
    </row>
    <row r="162" spans="2:12" ht="14.25" customHeight="1">
      <c r="B162" s="549" t="s">
        <v>237</v>
      </c>
      <c r="C162" s="550"/>
      <c r="D162" s="550"/>
      <c r="E162" s="188"/>
      <c r="F162" s="188"/>
      <c r="G162" s="188"/>
      <c r="I162" s="160"/>
      <c r="J162" s="87"/>
      <c r="L162"/>
    </row>
    <row r="163" spans="2:12" ht="14.25" customHeight="1">
      <c r="B163" s="551" t="s">
        <v>238</v>
      </c>
      <c r="C163" s="552"/>
      <c r="D163" s="552"/>
      <c r="E163" s="186">
        <f>IF($F$171=16,B163,"")</f>
      </c>
      <c r="F163" s="186">
        <f>IF($H$171=16,B163,"")</f>
      </c>
      <c r="G163" s="186">
        <f>IF($J$171=16,B163,"")</f>
      </c>
      <c r="I163" s="160"/>
      <c r="J163" s="87"/>
      <c r="L163"/>
    </row>
    <row r="164" spans="2:12" ht="14.25" customHeight="1">
      <c r="B164" s="551" t="s">
        <v>239</v>
      </c>
      <c r="C164" s="552"/>
      <c r="D164" s="552"/>
      <c r="E164" s="186">
        <f>IF($F$171=16,B164,"")</f>
      </c>
      <c r="F164" s="186">
        <f>IF($H$171=16,B164,"")</f>
      </c>
      <c r="G164" s="186">
        <f>IF($J$171=16,B164,"")</f>
      </c>
      <c r="I164" s="160"/>
      <c r="J164" s="87"/>
      <c r="L164"/>
    </row>
    <row r="165" spans="2:12" ht="14.25" customHeight="1">
      <c r="B165" s="551" t="s">
        <v>240</v>
      </c>
      <c r="C165" s="552"/>
      <c r="D165" s="552"/>
      <c r="E165" s="186">
        <f>IF($F$171=16,B165,"")</f>
      </c>
      <c r="F165" s="186">
        <f>IF($H$171=16,B165,"")</f>
      </c>
      <c r="G165" s="186">
        <f>IF($J$171=16,B165,"")</f>
      </c>
      <c r="I165" s="160"/>
      <c r="J165" s="87"/>
      <c r="L165"/>
    </row>
    <row r="166" spans="2:12" ht="14.25" customHeight="1" thickBot="1">
      <c r="B166" s="553" t="s">
        <v>241</v>
      </c>
      <c r="C166" s="554"/>
      <c r="D166" s="554"/>
      <c r="E166" s="187">
        <f>IF($F$171=16,B166,"")</f>
      </c>
      <c r="F166" s="187">
        <f>IF($H$171=16,B166,"")</f>
      </c>
      <c r="G166" s="187">
        <f>IF($J$171=16,B166,"")</f>
      </c>
      <c r="I166" s="160"/>
      <c r="J166" s="87"/>
      <c r="L166"/>
    </row>
    <row r="167" spans="2:12" ht="14.25" customHeight="1">
      <c r="B167" s="549" t="s">
        <v>242</v>
      </c>
      <c r="C167" s="550"/>
      <c r="D167" s="550"/>
      <c r="E167" s="188"/>
      <c r="F167" s="188"/>
      <c r="G167" s="188"/>
      <c r="I167" s="160"/>
      <c r="J167" s="87"/>
      <c r="L167"/>
    </row>
    <row r="168" spans="2:12" ht="14.25" customHeight="1" thickBot="1">
      <c r="B168" s="553" t="s">
        <v>243</v>
      </c>
      <c r="C168" s="554"/>
      <c r="D168" s="554"/>
      <c r="E168" s="187">
        <f>IF($F$171=17,B168,"")</f>
      </c>
      <c r="F168" s="187">
        <f>IF($H$171=17,B168,"")</f>
      </c>
      <c r="G168" s="187">
        <f>IF($J$171=17,B168,"")</f>
      </c>
      <c r="I168" s="160"/>
      <c r="J168" s="87"/>
      <c r="L168"/>
    </row>
    <row r="169" spans="2:12" ht="14.25" customHeight="1">
      <c r="B169" s="549" t="s">
        <v>244</v>
      </c>
      <c r="C169" s="550"/>
      <c r="D169" s="550"/>
      <c r="E169" s="188"/>
      <c r="F169" s="188"/>
      <c r="G169" s="188"/>
      <c r="I169" s="160"/>
      <c r="J169" s="87"/>
      <c r="L169"/>
    </row>
    <row r="170" spans="2:12" ht="14.25" customHeight="1" thickBot="1">
      <c r="B170" s="553" t="s">
        <v>245</v>
      </c>
      <c r="C170" s="554"/>
      <c r="D170" s="554"/>
      <c r="E170" s="187">
        <f>IF($F$171=18,B170,"")</f>
      </c>
      <c r="F170" s="187">
        <f>IF($H$171=18,B170,"")</f>
      </c>
      <c r="G170" s="187">
        <f>IF($J$171=18,B170,"")</f>
      </c>
      <c r="I170" s="160"/>
      <c r="J170" s="87"/>
      <c r="L170"/>
    </row>
    <row r="171" spans="5:11" ht="14.25" customHeight="1" thickBot="1">
      <c r="E171" s="183" t="s">
        <v>246</v>
      </c>
      <c r="F171" s="184">
        <v>1</v>
      </c>
      <c r="G171" s="183" t="s">
        <v>249</v>
      </c>
      <c r="H171" s="184">
        <v>1</v>
      </c>
      <c r="I171" s="183" t="s">
        <v>251</v>
      </c>
      <c r="J171" s="184">
        <v>1</v>
      </c>
      <c r="K171"/>
    </row>
    <row r="172" spans="3:11" ht="14.25" customHeight="1" thickBot="1">
      <c r="C172" s="555" t="s">
        <v>248</v>
      </c>
      <c r="D172" s="556"/>
      <c r="E172" s="178" t="s">
        <v>247</v>
      </c>
      <c r="F172" s="185">
        <v>1</v>
      </c>
      <c r="G172" s="178" t="s">
        <v>250</v>
      </c>
      <c r="H172" s="185">
        <v>1</v>
      </c>
      <c r="I172" s="178" t="s">
        <v>252</v>
      </c>
      <c r="J172" s="185">
        <v>1</v>
      </c>
      <c r="K172"/>
    </row>
    <row r="173" spans="3:11" ht="14.25" customHeight="1">
      <c r="C173" s="538"/>
      <c r="D173" s="539"/>
      <c r="E173" s="189"/>
      <c r="F173" s="181">
        <v>1</v>
      </c>
      <c r="G173" s="189"/>
      <c r="H173" s="181">
        <v>1</v>
      </c>
      <c r="I173" s="189"/>
      <c r="J173" s="181">
        <v>1</v>
      </c>
      <c r="K173"/>
    </row>
    <row r="174" spans="3:11" ht="14.25" customHeight="1">
      <c r="C174" s="538" t="s">
        <v>122</v>
      </c>
      <c r="D174" s="539"/>
      <c r="E174" s="186">
        <f>CONCATENATE($E$95,$E$98,$E$100,$E$106,$E$130,$E$133,$E$135,$E$139,$E$141,$E$147,$E$151,$E$157,$E$159,$E$161,$E$163,$E$168,$E$170)</f>
      </c>
      <c r="F174" s="181">
        <v>2</v>
      </c>
      <c r="G174" s="186">
        <f>CONCATENATE($F$95,$F$98,$F$100,$F$106,$F$130,$F$133,$F$135,$F$139,$F$141,$F$147,$F$151,$F$157,$F$159,$F$161,$F$163,$F$168,$F$170)</f>
      </c>
      <c r="H174" s="181">
        <v>2</v>
      </c>
      <c r="I174" s="186">
        <f>CONCATENATE($G$95,$G$98,$G$100,$G$106,$G$130,$G$133,$G$135,$G$139,$G$141,$G$147,$G$151,$G$157,$G$159,$G$161,$G$163,$G$168,$G$170)</f>
      </c>
      <c r="J174" s="181">
        <v>2</v>
      </c>
      <c r="K174"/>
    </row>
    <row r="175" spans="3:11" ht="14.25" customHeight="1">
      <c r="C175" s="538" t="s">
        <v>173</v>
      </c>
      <c r="D175" s="539"/>
      <c r="E175" s="186">
        <f>CONCATENATE($E$96,$E$101,$E$107,$E$131,$E$136,$E$142,$E$148,$E$152,$E$164)</f>
      </c>
      <c r="F175" s="181">
        <v>3</v>
      </c>
      <c r="G175" s="186">
        <f>CONCATENATE($F$96,$F$101,$F$107,$F$131,$F$136,$F$142,$F$148,$F$152,$F$164)</f>
      </c>
      <c r="H175" s="181">
        <v>3</v>
      </c>
      <c r="I175" s="186">
        <f>CONCATENATE($G$96,$G$101,$G$107,$G$131,$G$136,$G$142,$G$148,$G$152,$G$164)</f>
      </c>
      <c r="J175" s="181">
        <v>3</v>
      </c>
      <c r="K175"/>
    </row>
    <row r="176" spans="3:11" ht="14.25" customHeight="1">
      <c r="C176" s="538" t="s">
        <v>120</v>
      </c>
      <c r="D176" s="539"/>
      <c r="E176" s="186">
        <f>CONCATENATE($E$102,$E$108,$E$137,$E$143,$E$149,$E$153,$E$165)</f>
      </c>
      <c r="F176" s="181">
        <v>4</v>
      </c>
      <c r="G176" s="186">
        <f>CONCATENATE($F$102,$F$108,$F$137,$F$143,$F$149,$F$153,$F$165)</f>
      </c>
      <c r="H176" s="181">
        <v>4</v>
      </c>
      <c r="I176" s="186">
        <f>CONCATENATE($G$102,$G$108,$G$137,$G$143,$G$149,$G$153,$G$165)</f>
      </c>
      <c r="J176" s="181">
        <v>4</v>
      </c>
      <c r="K176"/>
    </row>
    <row r="177" spans="3:11" ht="14.25" customHeight="1">
      <c r="C177" s="538" t="s">
        <v>180</v>
      </c>
      <c r="D177" s="539"/>
      <c r="E177" s="186">
        <f>CONCATENATE($E$103,$E$109,$E$144,$E$154,$E$166)</f>
      </c>
      <c r="F177" s="181">
        <v>5</v>
      </c>
      <c r="G177" s="186">
        <f>CONCATENATE($F$103,$F$109,$F$144,$F$154,$F$166)</f>
      </c>
      <c r="H177" s="181">
        <v>5</v>
      </c>
      <c r="I177" s="186">
        <f>CONCATENATE($G$103,$G$109,$G$144,$G$154,$G$166)</f>
      </c>
      <c r="J177" s="181">
        <v>5</v>
      </c>
      <c r="K177"/>
    </row>
    <row r="178" spans="3:11" ht="14.25" customHeight="1">
      <c r="C178" s="538" t="s">
        <v>205</v>
      </c>
      <c r="D178" s="539"/>
      <c r="E178" s="186">
        <f>CONCATENATE($E$104,$E$110,$E$145,$E$155)</f>
      </c>
      <c r="F178" s="181">
        <v>6</v>
      </c>
      <c r="G178" s="186">
        <f>CONCATENATE($F$104,$F$110,$F$145,$F$155)</f>
      </c>
      <c r="H178" s="181">
        <v>6</v>
      </c>
      <c r="I178" s="186">
        <f>CONCATENATE($G$104,$G$110,$G$145,$G$155)</f>
      </c>
      <c r="J178" s="181">
        <v>6</v>
      </c>
      <c r="K178"/>
    </row>
    <row r="179" spans="3:11" ht="14.25" customHeight="1">
      <c r="C179" s="538" t="s">
        <v>208</v>
      </c>
      <c r="D179" s="539"/>
      <c r="E179" s="186">
        <f>E111</f>
      </c>
      <c r="F179" s="181">
        <v>7</v>
      </c>
      <c r="G179" s="186">
        <f>F111</f>
      </c>
      <c r="H179" s="181">
        <v>7</v>
      </c>
      <c r="I179" s="186">
        <f>G111</f>
      </c>
      <c r="J179" s="181">
        <v>7</v>
      </c>
      <c r="K179"/>
    </row>
    <row r="180" spans="3:11" ht="14.25" customHeight="1">
      <c r="C180" s="538" t="s">
        <v>121</v>
      </c>
      <c r="D180" s="539"/>
      <c r="E180" s="186">
        <f aca="true" t="shared" si="3" ref="E180:E196">E112</f>
      </c>
      <c r="F180" s="181">
        <v>8</v>
      </c>
      <c r="G180" s="186">
        <f aca="true" t="shared" si="4" ref="G180:G196">F112</f>
      </c>
      <c r="H180" s="181">
        <v>8</v>
      </c>
      <c r="I180" s="186">
        <f aca="true" t="shared" si="5" ref="I180:I196">G112</f>
      </c>
      <c r="J180" s="181">
        <v>8</v>
      </c>
      <c r="K180"/>
    </row>
    <row r="181" spans="3:10" ht="14.25" customHeight="1">
      <c r="C181" s="538" t="s">
        <v>213</v>
      </c>
      <c r="D181" s="539"/>
      <c r="E181" s="186">
        <f t="shared" si="3"/>
      </c>
      <c r="F181" s="181">
        <v>9</v>
      </c>
      <c r="G181" s="186">
        <f t="shared" si="4"/>
      </c>
      <c r="H181" s="181">
        <v>9</v>
      </c>
      <c r="I181" s="186">
        <f t="shared" si="5"/>
      </c>
      <c r="J181" s="181">
        <v>9</v>
      </c>
    </row>
    <row r="182" spans="3:10" ht="14.25" customHeight="1">
      <c r="C182" s="538" t="s">
        <v>215</v>
      </c>
      <c r="D182" s="539"/>
      <c r="E182" s="186">
        <f t="shared" si="3"/>
      </c>
      <c r="F182" s="181">
        <v>10</v>
      </c>
      <c r="G182" s="186">
        <f t="shared" si="4"/>
      </c>
      <c r="H182" s="181">
        <v>10</v>
      </c>
      <c r="I182" s="186">
        <f t="shared" si="5"/>
      </c>
      <c r="J182" s="181">
        <v>10</v>
      </c>
    </row>
    <row r="183" spans="3:10" ht="14.25" customHeight="1">
      <c r="C183" s="538" t="s">
        <v>221</v>
      </c>
      <c r="D183" s="539"/>
      <c r="E183" s="186">
        <f t="shared" si="3"/>
      </c>
      <c r="F183" s="181">
        <v>11</v>
      </c>
      <c r="G183" s="186">
        <f t="shared" si="4"/>
      </c>
      <c r="H183" s="181">
        <v>11</v>
      </c>
      <c r="I183" s="186">
        <f t="shared" si="5"/>
      </c>
      <c r="J183" s="181">
        <v>11</v>
      </c>
    </row>
    <row r="184" spans="3:10" ht="14.25" customHeight="1">
      <c r="C184" s="538" t="s">
        <v>225</v>
      </c>
      <c r="D184" s="539"/>
      <c r="E184" s="186">
        <f t="shared" si="3"/>
      </c>
      <c r="F184" s="181">
        <v>12</v>
      </c>
      <c r="G184" s="186">
        <f t="shared" si="4"/>
      </c>
      <c r="H184" s="181">
        <v>12</v>
      </c>
      <c r="I184" s="186">
        <f t="shared" si="5"/>
      </c>
      <c r="J184" s="181">
        <v>12</v>
      </c>
    </row>
    <row r="185" spans="3:10" ht="14.25" customHeight="1">
      <c r="C185" s="538" t="s">
        <v>231</v>
      </c>
      <c r="D185" s="539"/>
      <c r="E185" s="186">
        <f t="shared" si="3"/>
      </c>
      <c r="F185" s="181">
        <v>13</v>
      </c>
      <c r="G185" s="186">
        <f t="shared" si="4"/>
      </c>
      <c r="H185" s="181">
        <v>13</v>
      </c>
      <c r="I185" s="186">
        <f t="shared" si="5"/>
      </c>
      <c r="J185" s="181">
        <v>13</v>
      </c>
    </row>
    <row r="186" spans="3:10" ht="14.25" customHeight="1">
      <c r="C186" s="538" t="s">
        <v>233</v>
      </c>
      <c r="D186" s="539"/>
      <c r="E186" s="186">
        <f t="shared" si="3"/>
      </c>
      <c r="F186" s="181">
        <v>14</v>
      </c>
      <c r="G186" s="186">
        <f t="shared" si="4"/>
      </c>
      <c r="H186" s="181">
        <v>14</v>
      </c>
      <c r="I186" s="186">
        <f t="shared" si="5"/>
      </c>
      <c r="J186" s="181">
        <v>14</v>
      </c>
    </row>
    <row r="187" spans="3:10" ht="14.25" customHeight="1">
      <c r="C187" s="538" t="s">
        <v>235</v>
      </c>
      <c r="D187" s="539"/>
      <c r="E187" s="186">
        <f t="shared" si="3"/>
      </c>
      <c r="F187" s="181">
        <v>15</v>
      </c>
      <c r="G187" s="186">
        <f t="shared" si="4"/>
      </c>
      <c r="H187" s="181">
        <v>15</v>
      </c>
      <c r="I187" s="186">
        <f t="shared" si="5"/>
      </c>
      <c r="J187" s="181">
        <v>15</v>
      </c>
    </row>
    <row r="188" spans="3:10" ht="14.25" customHeight="1">
      <c r="C188" s="538" t="s">
        <v>237</v>
      </c>
      <c r="D188" s="539"/>
      <c r="E188" s="186">
        <f t="shared" si="3"/>
      </c>
      <c r="F188" s="181">
        <v>16</v>
      </c>
      <c r="G188" s="186">
        <f t="shared" si="4"/>
      </c>
      <c r="H188" s="181">
        <v>16</v>
      </c>
      <c r="I188" s="186">
        <f t="shared" si="5"/>
      </c>
      <c r="J188" s="181">
        <v>16</v>
      </c>
    </row>
    <row r="189" spans="3:10" ht="14.25" customHeight="1">
      <c r="C189" s="538" t="s">
        <v>242</v>
      </c>
      <c r="D189" s="539"/>
      <c r="E189" s="186">
        <f t="shared" si="3"/>
      </c>
      <c r="F189" s="181">
        <v>17</v>
      </c>
      <c r="G189" s="186">
        <f t="shared" si="4"/>
      </c>
      <c r="H189" s="181">
        <v>17</v>
      </c>
      <c r="I189" s="186">
        <f t="shared" si="5"/>
      </c>
      <c r="J189" s="181">
        <v>17</v>
      </c>
    </row>
    <row r="190" spans="3:10" ht="14.25" customHeight="1" thickBot="1">
      <c r="C190" s="557" t="s">
        <v>244</v>
      </c>
      <c r="D190" s="558"/>
      <c r="E190" s="186">
        <f t="shared" si="3"/>
      </c>
      <c r="F190" s="181">
        <v>18</v>
      </c>
      <c r="G190" s="186">
        <f t="shared" si="4"/>
      </c>
      <c r="H190" s="181">
        <v>18</v>
      </c>
      <c r="I190" s="186">
        <f t="shared" si="5"/>
      </c>
      <c r="J190" s="181">
        <v>18</v>
      </c>
    </row>
    <row r="191" spans="5:10" ht="14.25" customHeight="1">
      <c r="E191" s="186">
        <f t="shared" si="3"/>
      </c>
      <c r="F191" s="181">
        <v>19</v>
      </c>
      <c r="G191" s="186">
        <f t="shared" si="4"/>
      </c>
      <c r="H191" s="181">
        <v>19</v>
      </c>
      <c r="I191" s="186">
        <f t="shared" si="5"/>
      </c>
      <c r="J191" s="181">
        <v>19</v>
      </c>
    </row>
    <row r="192" spans="5:10" ht="14.25" customHeight="1">
      <c r="E192" s="186">
        <f t="shared" si="3"/>
      </c>
      <c r="F192" s="181">
        <v>20</v>
      </c>
      <c r="G192" s="186">
        <f t="shared" si="4"/>
      </c>
      <c r="H192" s="181">
        <v>20</v>
      </c>
      <c r="I192" s="186">
        <f t="shared" si="5"/>
      </c>
      <c r="J192" s="181">
        <v>20</v>
      </c>
    </row>
    <row r="193" spans="5:10" ht="14.25" customHeight="1">
      <c r="E193" s="186">
        <f t="shared" si="3"/>
      </c>
      <c r="F193" s="181">
        <v>21</v>
      </c>
      <c r="G193" s="186">
        <f t="shared" si="4"/>
      </c>
      <c r="H193" s="181">
        <v>21</v>
      </c>
      <c r="I193" s="186">
        <f t="shared" si="5"/>
      </c>
      <c r="J193" s="181">
        <v>21</v>
      </c>
    </row>
    <row r="194" spans="5:10" ht="14.25" customHeight="1">
      <c r="E194" s="186">
        <f t="shared" si="3"/>
      </c>
      <c r="F194" s="181">
        <v>22</v>
      </c>
      <c r="G194" s="186">
        <f t="shared" si="4"/>
      </c>
      <c r="H194" s="181">
        <v>22</v>
      </c>
      <c r="I194" s="186">
        <f t="shared" si="5"/>
      </c>
      <c r="J194" s="181">
        <v>22</v>
      </c>
    </row>
    <row r="195" spans="5:10" ht="14.25" customHeight="1">
      <c r="E195" s="186">
        <f t="shared" si="3"/>
      </c>
      <c r="F195" s="181">
        <v>23</v>
      </c>
      <c r="G195" s="186">
        <f t="shared" si="4"/>
      </c>
      <c r="H195" s="181">
        <v>23</v>
      </c>
      <c r="I195" s="186">
        <f t="shared" si="5"/>
      </c>
      <c r="J195" s="181">
        <v>23</v>
      </c>
    </row>
    <row r="196" spans="5:10" ht="14.25" customHeight="1" thickBot="1">
      <c r="E196" s="187">
        <f t="shared" si="3"/>
      </c>
      <c r="F196" s="182">
        <v>24</v>
      </c>
      <c r="G196" s="187">
        <f t="shared" si="4"/>
      </c>
      <c r="H196" s="182">
        <v>24</v>
      </c>
      <c r="I196" s="187">
        <f t="shared" si="5"/>
      </c>
      <c r="J196" s="182">
        <v>24</v>
      </c>
    </row>
    <row r="197" spans="5:10" ht="14.25" customHeight="1" thickBot="1">
      <c r="E197" s="197" t="s">
        <v>253</v>
      </c>
      <c r="F197" s="261">
        <f>LOOKUP(F172,F173:F196,E173:E196)</f>
        <v>0</v>
      </c>
      <c r="G197" s="197" t="s">
        <v>255</v>
      </c>
      <c r="H197" s="261">
        <f>LOOKUP(H172,H173:H196,G173:G196)</f>
        <v>0</v>
      </c>
      <c r="I197" s="197" t="s">
        <v>254</v>
      </c>
      <c r="J197" s="261">
        <f>LOOKUP(J172,J173:J196,I173:I196)</f>
        <v>0</v>
      </c>
    </row>
  </sheetData>
  <sheetProtection/>
  <mergeCells count="153">
    <mergeCell ref="C185:D185"/>
    <mergeCell ref="B160:D160"/>
    <mergeCell ref="C189:D189"/>
    <mergeCell ref="C190:D190"/>
    <mergeCell ref="C174:D174"/>
    <mergeCell ref="C178:D178"/>
    <mergeCell ref="C179:D179"/>
    <mergeCell ref="C180:D180"/>
    <mergeCell ref="C181:D181"/>
    <mergeCell ref="C182:D182"/>
    <mergeCell ref="C183:D183"/>
    <mergeCell ref="B156:D156"/>
    <mergeCell ref="C186:D186"/>
    <mergeCell ref="C187:D187"/>
    <mergeCell ref="C188:D188"/>
    <mergeCell ref="C184:D184"/>
    <mergeCell ref="B168:D168"/>
    <mergeCell ref="B169:D169"/>
    <mergeCell ref="B157:D157"/>
    <mergeCell ref="B158:D158"/>
    <mergeCell ref="B159:D159"/>
    <mergeCell ref="B154:D154"/>
    <mergeCell ref="B155:D155"/>
    <mergeCell ref="B170:D170"/>
    <mergeCell ref="C172:D172"/>
    <mergeCell ref="B162:D162"/>
    <mergeCell ref="B163:D163"/>
    <mergeCell ref="B164:D164"/>
    <mergeCell ref="B165:D165"/>
    <mergeCell ref="B166:D166"/>
    <mergeCell ref="B167:D167"/>
    <mergeCell ref="B145:D145"/>
    <mergeCell ref="B146:D146"/>
    <mergeCell ref="B147:D147"/>
    <mergeCell ref="B148:D148"/>
    <mergeCell ref="B149:D149"/>
    <mergeCell ref="B161:D161"/>
    <mergeCell ref="B150:D150"/>
    <mergeCell ref="B151:D151"/>
    <mergeCell ref="B152:D152"/>
    <mergeCell ref="B153:D153"/>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C39:C40"/>
    <mergeCell ref="B55:H55"/>
    <mergeCell ref="B94:D94"/>
    <mergeCell ref="B95:D95"/>
    <mergeCell ref="C173:D173"/>
    <mergeCell ref="B69:D69"/>
    <mergeCell ref="B70:D70"/>
    <mergeCell ref="B39:B43"/>
    <mergeCell ref="B57:D57"/>
    <mergeCell ref="B96:D96"/>
    <mergeCell ref="C175:D175"/>
    <mergeCell ref="C176:D176"/>
    <mergeCell ref="C177:D177"/>
    <mergeCell ref="B2:C2"/>
    <mergeCell ref="B17:B19"/>
    <mergeCell ref="C17:D17"/>
    <mergeCell ref="C18:D18"/>
    <mergeCell ref="C19:D19"/>
    <mergeCell ref="C44:C45"/>
    <mergeCell ref="B29:B33"/>
    <mergeCell ref="B34:B38"/>
    <mergeCell ref="B21:B22"/>
    <mergeCell ref="B24:B28"/>
    <mergeCell ref="C8:D8"/>
    <mergeCell ref="C24:C25"/>
    <mergeCell ref="C29:C30"/>
    <mergeCell ref="C34:C35"/>
    <mergeCell ref="B59:D59"/>
    <mergeCell ref="B60:D60"/>
    <mergeCell ref="B44:B48"/>
    <mergeCell ref="B49:B53"/>
    <mergeCell ref="B87:D87"/>
    <mergeCell ref="B68:G68"/>
    <mergeCell ref="B74:G74"/>
    <mergeCell ref="B80:G80"/>
    <mergeCell ref="B86:G86"/>
    <mergeCell ref="C49:C50"/>
    <mergeCell ref="B71:D71"/>
    <mergeCell ref="B56:D56"/>
    <mergeCell ref="B75:D75"/>
    <mergeCell ref="B76:D76"/>
    <mergeCell ref="B61:D61"/>
    <mergeCell ref="B63:D63"/>
    <mergeCell ref="B64:D64"/>
    <mergeCell ref="B65:D65"/>
    <mergeCell ref="B62:G62"/>
    <mergeCell ref="B58:D58"/>
    <mergeCell ref="B85:D85"/>
    <mergeCell ref="B89:D89"/>
    <mergeCell ref="B81:D81"/>
    <mergeCell ref="B82:D82"/>
    <mergeCell ref="B83:D83"/>
    <mergeCell ref="B84:D84"/>
    <mergeCell ref="B88:D88"/>
    <mergeCell ref="B90:D90"/>
    <mergeCell ref="B66:D66"/>
    <mergeCell ref="B67:D67"/>
    <mergeCell ref="B72:D72"/>
    <mergeCell ref="B73:D73"/>
    <mergeCell ref="B93:D93"/>
    <mergeCell ref="B91:D91"/>
    <mergeCell ref="B77:D77"/>
    <mergeCell ref="B78:D78"/>
    <mergeCell ref="B79:D7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8"/>
  <sheetViews>
    <sheetView zoomScalePageLayoutView="0" workbookViewId="0" topLeftCell="A1">
      <selection activeCell="G46" sqref="G46"/>
    </sheetView>
  </sheetViews>
  <sheetFormatPr defaultColWidth="12.28125" defaultRowHeight="16.5" customHeight="1"/>
  <cols>
    <col min="1" max="1" width="12.28125" style="3" customWidth="1"/>
    <col min="2" max="7" width="12.28125" style="1" customWidth="1"/>
    <col min="8" max="8" width="2.7109375" style="1" customWidth="1"/>
    <col min="9" max="9" width="26.7109375" style="15" bestFit="1" customWidth="1"/>
    <col min="10" max="10" width="2.7109375" style="1" customWidth="1"/>
    <col min="11" max="11" width="14.28125" style="22" hidden="1" customWidth="1"/>
    <col min="12" max="12" width="18.7109375" style="20" hidden="1" customWidth="1"/>
    <col min="13" max="13" width="2.7109375" style="1" customWidth="1"/>
    <col min="14" max="16384" width="12.28125" style="1" customWidth="1"/>
  </cols>
  <sheetData>
    <row r="1" spans="1:12" ht="16.5" customHeight="1" thickBot="1">
      <c r="A1" s="356" t="str">
        <f>Carátula1!$A$1</f>
        <v>Consejo Nacional de Ciencia y Tecnología - CONACYT</v>
      </c>
      <c r="B1" s="356"/>
      <c r="C1" s="356"/>
      <c r="D1" s="356"/>
      <c r="E1" s="356"/>
      <c r="F1" s="356"/>
      <c r="G1" s="356"/>
      <c r="I1" s="449">
        <f>IF($L$45&gt;4,"- DATOS COMPLETOS -","")</f>
      </c>
      <c r="K1" s="257" t="s">
        <v>293</v>
      </c>
      <c r="L1" s="258">
        <f>IF($L$45&gt;4,1,0)</f>
        <v>0</v>
      </c>
    </row>
    <row r="2" spans="1:9" ht="16.5" customHeight="1">
      <c r="A2" s="355" t="str">
        <f>Carátula1!$A$2</f>
        <v>Form_Propuesta_DeTIEC </v>
      </c>
      <c r="B2" s="355"/>
      <c r="C2" s="356" t="str">
        <f>Carátula1!$C$2</f>
        <v>Vigencia: Septiembre 2014</v>
      </c>
      <c r="D2" s="356"/>
      <c r="E2" s="356"/>
      <c r="F2" s="357" t="str">
        <f>Carátula1!$F$2</f>
        <v>Versión: 2</v>
      </c>
      <c r="G2" s="357"/>
      <c r="I2" s="449"/>
    </row>
    <row r="3" spans="1:9" ht="16.5" customHeight="1">
      <c r="A3" s="420"/>
      <c r="B3" s="420"/>
      <c r="C3" s="420"/>
      <c r="D3" s="420"/>
      <c r="E3" s="420"/>
      <c r="F3" s="420"/>
      <c r="G3" s="420"/>
      <c r="I3" s="449"/>
    </row>
    <row r="4" spans="1:9" ht="16.5" customHeight="1" thickBot="1">
      <c r="A4" s="559" t="str">
        <f>+Datos2!A4</f>
        <v>Propuesta de Proyecto</v>
      </c>
      <c r="B4" s="559"/>
      <c r="C4" s="559"/>
      <c r="D4" s="559"/>
      <c r="E4" s="559"/>
      <c r="F4" s="559"/>
      <c r="G4" s="559"/>
      <c r="I4" s="19" t="str">
        <f>IF($L$45&gt;4,"FAVOR PASAR A SGTE. PAG.","DATOS AÚN INCOMPLETOS")</f>
        <v>DATOS AÚN INCOMPLETOS</v>
      </c>
    </row>
    <row r="5" spans="1:12" s="5" customFormat="1" ht="16.5" customHeight="1" thickBot="1">
      <c r="A5" s="560" t="s">
        <v>11</v>
      </c>
      <c r="B5" s="561"/>
      <c r="C5" s="561"/>
      <c r="D5" s="561"/>
      <c r="E5" s="561"/>
      <c r="F5" s="561"/>
      <c r="G5" s="562"/>
      <c r="I5" s="16"/>
      <c r="J5" s="1"/>
      <c r="K5" s="447" t="s">
        <v>37</v>
      </c>
      <c r="L5" s="443" t="s">
        <v>36</v>
      </c>
    </row>
    <row r="6" spans="1:12" s="5" customFormat="1" ht="16.5" customHeight="1" thickBot="1">
      <c r="A6" s="575" t="s">
        <v>10</v>
      </c>
      <c r="B6" s="576"/>
      <c r="C6" s="576"/>
      <c r="D6" s="576"/>
      <c r="E6" s="576"/>
      <c r="F6" s="576"/>
      <c r="G6" s="577"/>
      <c r="I6" s="16">
        <f>IF(SUM(I7:I44)&lt;0,"¡EXCESO DE CARACTERES!","")</f>
      </c>
      <c r="J6" s="1"/>
      <c r="K6" s="448"/>
      <c r="L6" s="444"/>
    </row>
    <row r="7" spans="1:12" s="5" customFormat="1" ht="16.5" customHeight="1">
      <c r="A7" s="590"/>
      <c r="B7" s="591"/>
      <c r="C7" s="591"/>
      <c r="D7" s="591"/>
      <c r="E7" s="591"/>
      <c r="F7" s="591"/>
      <c r="G7" s="592"/>
      <c r="I7" s="375">
        <f>IF(K7=0,"",K7)</f>
      </c>
      <c r="J7" s="1"/>
      <c r="K7" s="369">
        <f>IF(580-LEN(A7)&lt;0,580-LEN(A7),0)</f>
        <v>0</v>
      </c>
      <c r="L7" s="442">
        <f>IF(A7="",0,1)</f>
        <v>0</v>
      </c>
    </row>
    <row r="8" spans="1:12" s="5" customFormat="1" ht="16.5" customHeight="1">
      <c r="A8" s="569"/>
      <c r="B8" s="570"/>
      <c r="C8" s="570"/>
      <c r="D8" s="570"/>
      <c r="E8" s="570"/>
      <c r="F8" s="570"/>
      <c r="G8" s="571"/>
      <c r="I8" s="375"/>
      <c r="J8" s="1"/>
      <c r="K8" s="370"/>
      <c r="L8" s="440"/>
    </row>
    <row r="9" spans="1:12" s="5" customFormat="1" ht="16.5" customHeight="1">
      <c r="A9" s="569"/>
      <c r="B9" s="570"/>
      <c r="C9" s="570"/>
      <c r="D9" s="570"/>
      <c r="E9" s="570"/>
      <c r="F9" s="570"/>
      <c r="G9" s="571"/>
      <c r="I9" s="375"/>
      <c r="J9" s="1"/>
      <c r="K9" s="370"/>
      <c r="L9" s="440"/>
    </row>
    <row r="10" spans="1:12" s="5" customFormat="1" ht="16.5" customHeight="1">
      <c r="A10" s="569"/>
      <c r="B10" s="570"/>
      <c r="C10" s="570"/>
      <c r="D10" s="570"/>
      <c r="E10" s="570"/>
      <c r="F10" s="570"/>
      <c r="G10" s="571"/>
      <c r="I10" s="375"/>
      <c r="J10" s="1"/>
      <c r="K10" s="370"/>
      <c r="L10" s="440"/>
    </row>
    <row r="11" spans="1:12" s="5" customFormat="1" ht="16.5" customHeight="1">
      <c r="A11" s="593"/>
      <c r="B11" s="594"/>
      <c r="C11" s="594"/>
      <c r="D11" s="594"/>
      <c r="E11" s="594"/>
      <c r="F11" s="594"/>
      <c r="G11" s="595"/>
      <c r="I11" s="375"/>
      <c r="J11" s="1"/>
      <c r="K11" s="445"/>
      <c r="L11" s="446"/>
    </row>
    <row r="12" spans="1:12" s="5" customFormat="1" ht="16.5" customHeight="1">
      <c r="A12" s="572" t="s">
        <v>356</v>
      </c>
      <c r="B12" s="573"/>
      <c r="C12" s="573"/>
      <c r="D12" s="573"/>
      <c r="E12" s="573"/>
      <c r="F12" s="573"/>
      <c r="G12" s="574"/>
      <c r="I12" s="36"/>
      <c r="J12" s="14"/>
      <c r="K12" s="38"/>
      <c r="L12" s="39"/>
    </row>
    <row r="13" spans="1:12" s="5" customFormat="1" ht="16.5" customHeight="1">
      <c r="A13" s="587" t="s">
        <v>13</v>
      </c>
      <c r="B13" s="588"/>
      <c r="C13" s="588"/>
      <c r="D13" s="588"/>
      <c r="E13" s="588"/>
      <c r="F13" s="588"/>
      <c r="G13" s="589"/>
      <c r="I13" s="375"/>
      <c r="J13" s="1"/>
      <c r="K13" s="565"/>
      <c r="L13" s="567"/>
    </row>
    <row r="14" spans="1:12" s="5" customFormat="1" ht="16.5" customHeight="1">
      <c r="A14" s="581"/>
      <c r="B14" s="582"/>
      <c r="C14" s="582"/>
      <c r="D14" s="582"/>
      <c r="E14" s="582"/>
      <c r="F14" s="582"/>
      <c r="G14" s="583"/>
      <c r="I14" s="375"/>
      <c r="J14" s="1"/>
      <c r="K14" s="566"/>
      <c r="L14" s="568"/>
    </row>
    <row r="15" spans="1:12" s="5" customFormat="1" ht="16.5" customHeight="1">
      <c r="A15" s="569"/>
      <c r="B15" s="570"/>
      <c r="C15" s="570"/>
      <c r="D15" s="570"/>
      <c r="E15" s="570"/>
      <c r="F15" s="570"/>
      <c r="G15" s="571"/>
      <c r="I15" s="375">
        <f>IF(K15=0,"",K15)</f>
      </c>
      <c r="J15" s="1"/>
      <c r="K15" s="563">
        <f>IF(680-LEN(A15)&lt;0,680-LEN(A15),0)</f>
        <v>0</v>
      </c>
      <c r="L15" s="564">
        <f>IF(A15="",0,1)</f>
        <v>0</v>
      </c>
    </row>
    <row r="16" spans="1:12" s="5" customFormat="1" ht="16.5" customHeight="1">
      <c r="A16" s="569"/>
      <c r="B16" s="570"/>
      <c r="C16" s="570"/>
      <c r="D16" s="570"/>
      <c r="E16" s="570"/>
      <c r="F16" s="570"/>
      <c r="G16" s="571"/>
      <c r="I16" s="375"/>
      <c r="J16" s="1"/>
      <c r="K16" s="370"/>
      <c r="L16" s="440"/>
    </row>
    <row r="17" spans="1:12" s="5" customFormat="1" ht="16.5" customHeight="1">
      <c r="A17" s="569"/>
      <c r="B17" s="570"/>
      <c r="C17" s="570"/>
      <c r="D17" s="570"/>
      <c r="E17" s="570"/>
      <c r="F17" s="570"/>
      <c r="G17" s="571"/>
      <c r="I17" s="375"/>
      <c r="J17" s="1"/>
      <c r="K17" s="370"/>
      <c r="L17" s="440"/>
    </row>
    <row r="18" spans="1:12" s="5" customFormat="1" ht="16.5" customHeight="1">
      <c r="A18" s="569"/>
      <c r="B18" s="570"/>
      <c r="C18" s="570"/>
      <c r="D18" s="570"/>
      <c r="E18" s="570"/>
      <c r="F18" s="570"/>
      <c r="G18" s="571"/>
      <c r="I18" s="375"/>
      <c r="J18" s="1"/>
      <c r="K18" s="370"/>
      <c r="L18" s="440"/>
    </row>
    <row r="19" spans="1:12" s="5" customFormat="1" ht="16.5" customHeight="1">
      <c r="A19" s="569"/>
      <c r="B19" s="570"/>
      <c r="C19" s="570"/>
      <c r="D19" s="570"/>
      <c r="E19" s="570"/>
      <c r="F19" s="570"/>
      <c r="G19" s="571"/>
      <c r="I19" s="375"/>
      <c r="J19" s="1"/>
      <c r="K19" s="370"/>
      <c r="L19" s="440"/>
    </row>
    <row r="20" spans="1:12" s="5" customFormat="1" ht="16.5" customHeight="1">
      <c r="A20" s="569"/>
      <c r="B20" s="570"/>
      <c r="C20" s="570"/>
      <c r="D20" s="570"/>
      <c r="E20" s="570"/>
      <c r="F20" s="570"/>
      <c r="G20" s="571"/>
      <c r="I20" s="375"/>
      <c r="J20" s="1"/>
      <c r="K20" s="445"/>
      <c r="L20" s="446"/>
    </row>
    <row r="21" spans="1:12" s="5" customFormat="1" ht="16.5" customHeight="1">
      <c r="A21" s="578" t="s">
        <v>14</v>
      </c>
      <c r="B21" s="579"/>
      <c r="C21" s="579"/>
      <c r="D21" s="579"/>
      <c r="E21" s="579"/>
      <c r="F21" s="579"/>
      <c r="G21" s="580"/>
      <c r="I21" s="375"/>
      <c r="J21" s="1"/>
      <c r="K21" s="565"/>
      <c r="L21" s="567"/>
    </row>
    <row r="22" spans="1:12" s="5" customFormat="1" ht="16.5" customHeight="1">
      <c r="A22" s="581"/>
      <c r="B22" s="582"/>
      <c r="C22" s="582"/>
      <c r="D22" s="582"/>
      <c r="E22" s="582"/>
      <c r="F22" s="582"/>
      <c r="G22" s="583"/>
      <c r="I22" s="375"/>
      <c r="J22" s="1"/>
      <c r="K22" s="566"/>
      <c r="L22" s="568"/>
    </row>
    <row r="23" spans="1:12" s="5" customFormat="1" ht="16.5" customHeight="1">
      <c r="A23" s="569"/>
      <c r="B23" s="570"/>
      <c r="C23" s="570"/>
      <c r="D23" s="570"/>
      <c r="E23" s="570"/>
      <c r="F23" s="570"/>
      <c r="G23" s="571"/>
      <c r="I23" s="375">
        <f>IF(K23=0,"",K23)</f>
      </c>
      <c r="J23" s="1"/>
      <c r="K23" s="563">
        <f>IF(680-LEN(A23)&lt;0,680-LEN(A23),0)</f>
        <v>0</v>
      </c>
      <c r="L23" s="564">
        <f>IF(A23="",0,1)</f>
        <v>0</v>
      </c>
    </row>
    <row r="24" spans="1:12" s="5" customFormat="1" ht="16.5" customHeight="1">
      <c r="A24" s="569"/>
      <c r="B24" s="570"/>
      <c r="C24" s="570"/>
      <c r="D24" s="570"/>
      <c r="E24" s="570"/>
      <c r="F24" s="570"/>
      <c r="G24" s="571"/>
      <c r="I24" s="375"/>
      <c r="J24" s="1"/>
      <c r="K24" s="370"/>
      <c r="L24" s="440"/>
    </row>
    <row r="25" spans="1:12" s="5" customFormat="1" ht="16.5" customHeight="1">
      <c r="A25" s="569"/>
      <c r="B25" s="570"/>
      <c r="C25" s="570"/>
      <c r="D25" s="570"/>
      <c r="E25" s="570"/>
      <c r="F25" s="570"/>
      <c r="G25" s="571"/>
      <c r="I25" s="375"/>
      <c r="J25" s="1"/>
      <c r="K25" s="370"/>
      <c r="L25" s="440"/>
    </row>
    <row r="26" spans="1:12" s="5" customFormat="1" ht="16.5" customHeight="1">
      <c r="A26" s="569"/>
      <c r="B26" s="570"/>
      <c r="C26" s="570"/>
      <c r="D26" s="570"/>
      <c r="E26" s="570"/>
      <c r="F26" s="570"/>
      <c r="G26" s="571"/>
      <c r="I26" s="375"/>
      <c r="J26" s="1"/>
      <c r="K26" s="370"/>
      <c r="L26" s="440"/>
    </row>
    <row r="27" spans="1:12" s="5" customFormat="1" ht="16.5" customHeight="1">
      <c r="A27" s="569"/>
      <c r="B27" s="570"/>
      <c r="C27" s="570"/>
      <c r="D27" s="570"/>
      <c r="E27" s="570"/>
      <c r="F27" s="570"/>
      <c r="G27" s="571"/>
      <c r="I27" s="375"/>
      <c r="J27" s="1"/>
      <c r="K27" s="370"/>
      <c r="L27" s="440"/>
    </row>
    <row r="28" spans="1:12" s="5" customFormat="1" ht="16.5" customHeight="1">
      <c r="A28" s="569"/>
      <c r="B28" s="570"/>
      <c r="C28" s="570"/>
      <c r="D28" s="570"/>
      <c r="E28" s="570"/>
      <c r="F28" s="570"/>
      <c r="G28" s="571"/>
      <c r="I28" s="375"/>
      <c r="J28" s="1"/>
      <c r="K28" s="445"/>
      <c r="L28" s="446"/>
    </row>
    <row r="29" spans="1:12" s="5" customFormat="1" ht="16.5" customHeight="1">
      <c r="A29" s="578" t="s">
        <v>15</v>
      </c>
      <c r="B29" s="579"/>
      <c r="C29" s="579"/>
      <c r="D29" s="579"/>
      <c r="E29" s="579"/>
      <c r="F29" s="579"/>
      <c r="G29" s="580"/>
      <c r="I29" s="375"/>
      <c r="J29" s="1"/>
      <c r="K29" s="565"/>
      <c r="L29" s="567"/>
    </row>
    <row r="30" spans="1:12" s="5" customFormat="1" ht="16.5" customHeight="1">
      <c r="A30" s="581"/>
      <c r="B30" s="582"/>
      <c r="C30" s="582"/>
      <c r="D30" s="582"/>
      <c r="E30" s="582"/>
      <c r="F30" s="582"/>
      <c r="G30" s="583"/>
      <c r="I30" s="375"/>
      <c r="J30" s="1"/>
      <c r="K30" s="566"/>
      <c r="L30" s="568"/>
    </row>
    <row r="31" spans="1:12" s="5" customFormat="1" ht="16.5" customHeight="1">
      <c r="A31" s="569"/>
      <c r="B31" s="570"/>
      <c r="C31" s="570"/>
      <c r="D31" s="570"/>
      <c r="E31" s="570"/>
      <c r="F31" s="570"/>
      <c r="G31" s="571"/>
      <c r="I31" s="375">
        <f>IF(K31=0,"",K31)</f>
      </c>
      <c r="J31" s="1"/>
      <c r="K31" s="563">
        <f>IF(680-LEN(A31)&lt;0,680-LEN(A31),0)</f>
        <v>0</v>
      </c>
      <c r="L31" s="564">
        <f>IF(A31="",0,1)</f>
        <v>0</v>
      </c>
    </row>
    <row r="32" spans="1:12" s="5" customFormat="1" ht="16.5" customHeight="1">
      <c r="A32" s="569"/>
      <c r="B32" s="570"/>
      <c r="C32" s="570"/>
      <c r="D32" s="570"/>
      <c r="E32" s="570"/>
      <c r="F32" s="570"/>
      <c r="G32" s="571"/>
      <c r="I32" s="375"/>
      <c r="J32" s="1"/>
      <c r="K32" s="370"/>
      <c r="L32" s="440"/>
    </row>
    <row r="33" spans="1:12" s="5" customFormat="1" ht="16.5" customHeight="1">
      <c r="A33" s="569"/>
      <c r="B33" s="570"/>
      <c r="C33" s="570"/>
      <c r="D33" s="570"/>
      <c r="E33" s="570"/>
      <c r="F33" s="570"/>
      <c r="G33" s="571"/>
      <c r="I33" s="375"/>
      <c r="J33" s="1"/>
      <c r="K33" s="370"/>
      <c r="L33" s="440"/>
    </row>
    <row r="34" spans="1:12" s="5" customFormat="1" ht="16.5" customHeight="1">
      <c r="A34" s="569"/>
      <c r="B34" s="570"/>
      <c r="C34" s="570"/>
      <c r="D34" s="570"/>
      <c r="E34" s="570"/>
      <c r="F34" s="570"/>
      <c r="G34" s="571"/>
      <c r="I34" s="375"/>
      <c r="J34" s="1"/>
      <c r="K34" s="370"/>
      <c r="L34" s="440"/>
    </row>
    <row r="35" spans="1:12" s="5" customFormat="1" ht="16.5" customHeight="1">
      <c r="A35" s="569"/>
      <c r="B35" s="570"/>
      <c r="C35" s="570"/>
      <c r="D35" s="570"/>
      <c r="E35" s="570"/>
      <c r="F35" s="570"/>
      <c r="G35" s="571"/>
      <c r="I35" s="375"/>
      <c r="J35" s="1"/>
      <c r="K35" s="370"/>
      <c r="L35" s="440"/>
    </row>
    <row r="36" spans="1:12" s="5" customFormat="1" ht="16.5" customHeight="1">
      <c r="A36" s="569"/>
      <c r="B36" s="570"/>
      <c r="C36" s="570"/>
      <c r="D36" s="570"/>
      <c r="E36" s="570"/>
      <c r="F36" s="570"/>
      <c r="G36" s="571"/>
      <c r="I36" s="375"/>
      <c r="J36" s="4"/>
      <c r="K36" s="445"/>
      <c r="L36" s="446"/>
    </row>
    <row r="37" spans="1:12" s="5" customFormat="1" ht="16.5" customHeight="1">
      <c r="A37" s="578" t="s">
        <v>16</v>
      </c>
      <c r="B37" s="579"/>
      <c r="C37" s="579"/>
      <c r="D37" s="579"/>
      <c r="E37" s="579"/>
      <c r="F37" s="579"/>
      <c r="G37" s="580"/>
      <c r="I37" s="375"/>
      <c r="J37" s="1"/>
      <c r="K37" s="565"/>
      <c r="L37" s="567"/>
    </row>
    <row r="38" spans="1:12" s="5" customFormat="1" ht="16.5" customHeight="1">
      <c r="A38" s="581"/>
      <c r="B38" s="582"/>
      <c r="C38" s="582"/>
      <c r="D38" s="582"/>
      <c r="E38" s="582"/>
      <c r="F38" s="582"/>
      <c r="G38" s="583"/>
      <c r="I38" s="375"/>
      <c r="J38" s="1"/>
      <c r="K38" s="566"/>
      <c r="L38" s="568"/>
    </row>
    <row r="39" spans="1:12" s="5" customFormat="1" ht="16.5" customHeight="1">
      <c r="A39" s="569"/>
      <c r="B39" s="570"/>
      <c r="C39" s="570"/>
      <c r="D39" s="570"/>
      <c r="E39" s="570"/>
      <c r="F39" s="570"/>
      <c r="G39" s="571"/>
      <c r="I39" s="375">
        <f>IF(K39=0,"",K39)</f>
      </c>
      <c r="J39" s="1"/>
      <c r="K39" s="563">
        <f>IF(680-LEN(A39)&lt;0,680-LEN(A39),0)</f>
        <v>0</v>
      </c>
      <c r="L39" s="564">
        <f>IF(A39="",0,1)</f>
        <v>0</v>
      </c>
    </row>
    <row r="40" spans="1:12" s="5" customFormat="1" ht="16.5" customHeight="1">
      <c r="A40" s="569"/>
      <c r="B40" s="570"/>
      <c r="C40" s="570"/>
      <c r="D40" s="570"/>
      <c r="E40" s="570"/>
      <c r="F40" s="570"/>
      <c r="G40" s="571"/>
      <c r="I40" s="375"/>
      <c r="J40" s="1"/>
      <c r="K40" s="370"/>
      <c r="L40" s="440"/>
    </row>
    <row r="41" spans="1:12" s="5" customFormat="1" ht="16.5" customHeight="1">
      <c r="A41" s="569"/>
      <c r="B41" s="570"/>
      <c r="C41" s="570"/>
      <c r="D41" s="570"/>
      <c r="E41" s="570"/>
      <c r="F41" s="570"/>
      <c r="G41" s="571"/>
      <c r="I41" s="375"/>
      <c r="J41" s="1"/>
      <c r="K41" s="370"/>
      <c r="L41" s="440"/>
    </row>
    <row r="42" spans="1:12" s="5" customFormat="1" ht="16.5" customHeight="1">
      <c r="A42" s="569"/>
      <c r="B42" s="570"/>
      <c r="C42" s="570"/>
      <c r="D42" s="570"/>
      <c r="E42" s="570"/>
      <c r="F42" s="570"/>
      <c r="G42" s="571"/>
      <c r="I42" s="375"/>
      <c r="J42" s="1"/>
      <c r="K42" s="370"/>
      <c r="L42" s="440"/>
    </row>
    <row r="43" spans="1:12" s="5" customFormat="1" ht="16.5" customHeight="1">
      <c r="A43" s="569"/>
      <c r="B43" s="570"/>
      <c r="C43" s="570"/>
      <c r="D43" s="570"/>
      <c r="E43" s="570"/>
      <c r="F43" s="570"/>
      <c r="G43" s="571"/>
      <c r="I43" s="375"/>
      <c r="J43" s="1"/>
      <c r="K43" s="370"/>
      <c r="L43" s="440"/>
    </row>
    <row r="44" spans="1:12" s="5" customFormat="1" ht="16.5" customHeight="1" thickBot="1">
      <c r="A44" s="584"/>
      <c r="B44" s="585"/>
      <c r="C44" s="585"/>
      <c r="D44" s="585"/>
      <c r="E44" s="585"/>
      <c r="F44" s="585"/>
      <c r="G44" s="586"/>
      <c r="I44" s="375"/>
      <c r="J44" s="4"/>
      <c r="K44" s="371"/>
      <c r="L44" s="441"/>
    </row>
    <row r="45" spans="1:12" ht="16.5" customHeight="1" thickBot="1">
      <c r="A45" s="355" t="str">
        <f>Carátula1!$A$45</f>
        <v>Ventanilla DeTIEC</v>
      </c>
      <c r="B45" s="355"/>
      <c r="C45" s="355"/>
      <c r="D45" s="6"/>
      <c r="E45" s="7"/>
      <c r="F45" s="7"/>
      <c r="G45" s="314" t="s">
        <v>360</v>
      </c>
      <c r="I45" s="449">
        <f>IF($L$45&gt;4,"- DATOS COMPLETOS -","")</f>
      </c>
      <c r="L45" s="34">
        <f>SUM(L7:L44)</f>
        <v>0</v>
      </c>
    </row>
    <row r="46" ht="16.5" customHeight="1">
      <c r="I46" s="449"/>
    </row>
    <row r="47" ht="16.5" customHeight="1">
      <c r="I47" s="449"/>
    </row>
    <row r="48" ht="16.5" customHeight="1">
      <c r="I48" s="19" t="str">
        <f>IF($L$45&gt;4,"FAVOR PASAR A SGTE. PAG.","DATOS AÚN INCOMPLETOS")</f>
        <v>DATOS AÚN INCOMPLETOS</v>
      </c>
    </row>
  </sheetData>
  <sheetProtection password="C03D" sheet="1"/>
  <protectedRanges>
    <protectedRange sqref="A7 A15 A23 A31 A39" name="Rango1"/>
  </protectedRanges>
  <mergeCells count="50">
    <mergeCell ref="K37:K38"/>
    <mergeCell ref="K39:K44"/>
    <mergeCell ref="L39:L44"/>
    <mergeCell ref="A7:G11"/>
    <mergeCell ref="K7:K11"/>
    <mergeCell ref="L7:L11"/>
    <mergeCell ref="I7:I11"/>
    <mergeCell ref="K21:K22"/>
    <mergeCell ref="K13:K14"/>
    <mergeCell ref="L13:L14"/>
    <mergeCell ref="A3:G3"/>
    <mergeCell ref="K31:K36"/>
    <mergeCell ref="L31:L36"/>
    <mergeCell ref="I45:I47"/>
    <mergeCell ref="L21:L22"/>
    <mergeCell ref="L37:L38"/>
    <mergeCell ref="I39:I44"/>
    <mergeCell ref="I13:I14"/>
    <mergeCell ref="A13:G14"/>
    <mergeCell ref="A21:G22"/>
    <mergeCell ref="A29:G30"/>
    <mergeCell ref="A37:G38"/>
    <mergeCell ref="A15:G20"/>
    <mergeCell ref="A31:G36"/>
    <mergeCell ref="A39:G44"/>
    <mergeCell ref="I21:I22"/>
    <mergeCell ref="I23:I28"/>
    <mergeCell ref="I29:I30"/>
    <mergeCell ref="I31:I36"/>
    <mergeCell ref="I37:I38"/>
    <mergeCell ref="A45:C45"/>
    <mergeCell ref="A12:G12"/>
    <mergeCell ref="I1:I3"/>
    <mergeCell ref="K5:K6"/>
    <mergeCell ref="L5:L6"/>
    <mergeCell ref="A6:G6"/>
    <mergeCell ref="A1:G1"/>
    <mergeCell ref="A2:B2"/>
    <mergeCell ref="C2:E2"/>
    <mergeCell ref="F2:G2"/>
    <mergeCell ref="A4:G4"/>
    <mergeCell ref="A5:G5"/>
    <mergeCell ref="K23:K28"/>
    <mergeCell ref="L23:L28"/>
    <mergeCell ref="K29:K30"/>
    <mergeCell ref="L29:L30"/>
    <mergeCell ref="A23:G28"/>
    <mergeCell ref="I15:I20"/>
    <mergeCell ref="L15:L20"/>
    <mergeCell ref="K15:K20"/>
  </mergeCells>
  <dataValidations count="3">
    <dataValidation errorStyle="warning" type="textLength" operator="lessThanOrEqual" showInputMessage="1" showErrorMessage="1" prompt="Máx 580 caracteres&#10;&#10;(aprox. 95 palabras en 6 líneas)" error="¡Se superó el máximo de caracteres permitido!" sqref="A7:G11">
      <formula1>580</formula1>
    </dataValidation>
    <dataValidation errorStyle="warning" type="textLength" operator="lessThanOrEqual" allowBlank="1" showInputMessage="1" showErrorMessage="1" prompt="Máx 680 caracteres&#10;&#10;(aprox. 115 palabras en 7 líneas)" error="¡Se superó el máximo de caracteres permitido!" sqref="A39:G44">
      <formula1>680</formula1>
    </dataValidation>
    <dataValidation errorStyle="warning" type="textLength" operator="lessThanOrEqual" allowBlank="1" showInputMessage="1" showErrorMessage="1" prompt="Máx 680 caracteres&#10;&#10;(aprox. 115 palabras en 7 líneas)" error="¡Se superó el máximo de caracteres permitido!" sqref="A15:G20 A23:G28 A31:G36">
      <formula1>680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8"/>
  <sheetViews>
    <sheetView zoomScalePageLayoutView="0" workbookViewId="0" topLeftCell="A1">
      <selection activeCell="G46" sqref="G46"/>
    </sheetView>
  </sheetViews>
  <sheetFormatPr defaultColWidth="12.28125" defaultRowHeight="16.5" customHeight="1"/>
  <cols>
    <col min="1" max="1" width="12.28125" style="3" customWidth="1"/>
    <col min="2" max="7" width="12.28125" style="1" customWidth="1"/>
    <col min="8" max="8" width="2.7109375" style="1" customWidth="1"/>
    <col min="9" max="9" width="26.7109375" style="15" bestFit="1" customWidth="1"/>
    <col min="10" max="10" width="2.7109375" style="1" customWidth="1"/>
    <col min="11" max="11" width="14.28125" style="22" hidden="1" customWidth="1"/>
    <col min="12" max="12" width="18.7109375" style="20" hidden="1" customWidth="1"/>
    <col min="13" max="13" width="2.7109375" style="1" customWidth="1"/>
    <col min="14" max="16384" width="12.28125" style="1" customWidth="1"/>
  </cols>
  <sheetData>
    <row r="1" spans="1:12" ht="16.5" customHeight="1" thickBot="1">
      <c r="A1" s="356" t="str">
        <f>Carátula1!$A$1</f>
        <v>Consejo Nacional de Ciencia y Tecnología - CONACYT</v>
      </c>
      <c r="B1" s="356"/>
      <c r="C1" s="356"/>
      <c r="D1" s="356"/>
      <c r="E1" s="356"/>
      <c r="F1" s="356"/>
      <c r="G1" s="356"/>
      <c r="I1" s="449">
        <f>IF($L$45&gt;4,"- DATOS COMPLETOS -","")</f>
      </c>
      <c r="K1" s="257" t="s">
        <v>293</v>
      </c>
      <c r="L1" s="258">
        <f>IF($L$45&gt;4,1,0)</f>
        <v>0</v>
      </c>
    </row>
    <row r="2" spans="1:9" ht="16.5" customHeight="1">
      <c r="A2" s="355" t="str">
        <f>Carátula1!$A$2</f>
        <v>Form_Propuesta_DeTIEC </v>
      </c>
      <c r="B2" s="355"/>
      <c r="C2" s="356" t="str">
        <f>Carátula1!$C$2</f>
        <v>Vigencia: Septiembre 2014</v>
      </c>
      <c r="D2" s="356"/>
      <c r="E2" s="356"/>
      <c r="F2" s="357" t="str">
        <f>Carátula1!$F$2</f>
        <v>Versión: 2</v>
      </c>
      <c r="G2" s="357"/>
      <c r="I2" s="449"/>
    </row>
    <row r="3" spans="1:9" ht="16.5" customHeight="1">
      <c r="A3" s="420"/>
      <c r="B3" s="420"/>
      <c r="C3" s="420"/>
      <c r="D3" s="420"/>
      <c r="E3" s="420"/>
      <c r="F3" s="420"/>
      <c r="G3" s="420"/>
      <c r="I3" s="449"/>
    </row>
    <row r="4" spans="1:9" ht="16.5" customHeight="1" thickBot="1">
      <c r="A4" s="559" t="str">
        <f>+Datos2!A4</f>
        <v>Propuesta de Proyecto</v>
      </c>
      <c r="B4" s="559"/>
      <c r="C4" s="559"/>
      <c r="D4" s="559"/>
      <c r="E4" s="559"/>
      <c r="F4" s="559"/>
      <c r="G4" s="559"/>
      <c r="I4" s="19" t="str">
        <f>IF($L$45&gt;4,"FAVOR PASAR A SGTE. PAG.","DATOS AÚN INCOMPLETOS")</f>
        <v>DATOS AÚN INCOMPLETOS</v>
      </c>
    </row>
    <row r="5" spans="1:12" s="5" customFormat="1" ht="16.5" customHeight="1" thickBot="1">
      <c r="A5" s="560" t="s">
        <v>11</v>
      </c>
      <c r="B5" s="561"/>
      <c r="C5" s="561"/>
      <c r="D5" s="561"/>
      <c r="E5" s="561"/>
      <c r="F5" s="561"/>
      <c r="G5" s="562"/>
      <c r="I5" s="16"/>
      <c r="J5" s="1"/>
      <c r="K5" s="22"/>
      <c r="L5" s="20"/>
    </row>
    <row r="6" spans="1:12" s="5" customFormat="1" ht="16.5" customHeight="1">
      <c r="A6" s="605" t="s">
        <v>12</v>
      </c>
      <c r="B6" s="606"/>
      <c r="C6" s="606"/>
      <c r="D6" s="606"/>
      <c r="E6" s="606"/>
      <c r="F6" s="606"/>
      <c r="G6" s="607"/>
      <c r="I6" s="608">
        <f>IF(SUM(I8:I21)&lt;0,"¡EXCESO DE CARACTERES!","")</f>
      </c>
      <c r="J6" s="1"/>
      <c r="K6" s="447" t="s">
        <v>37</v>
      </c>
      <c r="L6" s="443" t="s">
        <v>36</v>
      </c>
    </row>
    <row r="7" spans="1:12" s="5" customFormat="1" ht="16.5" customHeight="1" thickBot="1">
      <c r="A7" s="605"/>
      <c r="B7" s="606"/>
      <c r="C7" s="606"/>
      <c r="D7" s="606"/>
      <c r="E7" s="606"/>
      <c r="F7" s="606"/>
      <c r="G7" s="607"/>
      <c r="I7" s="608"/>
      <c r="J7" s="1"/>
      <c r="K7" s="448"/>
      <c r="L7" s="444"/>
    </row>
    <row r="8" spans="1:12" s="5" customFormat="1" ht="16.5" customHeight="1">
      <c r="A8" s="590"/>
      <c r="B8" s="591"/>
      <c r="C8" s="591"/>
      <c r="D8" s="591"/>
      <c r="E8" s="591"/>
      <c r="F8" s="591"/>
      <c r="G8" s="592"/>
      <c r="I8" s="375">
        <f>IF(K8=0,"",K8)</f>
      </c>
      <c r="J8" s="1"/>
      <c r="K8" s="369">
        <f>IF(870-LEN(A8)&lt;0,870-LEN(A8),0)</f>
        <v>0</v>
      </c>
      <c r="L8" s="442">
        <f>IF(A8="",0,1)</f>
        <v>0</v>
      </c>
    </row>
    <row r="9" spans="1:12" s="5" customFormat="1" ht="16.5" customHeight="1">
      <c r="A9" s="569"/>
      <c r="B9" s="570"/>
      <c r="C9" s="570"/>
      <c r="D9" s="570"/>
      <c r="E9" s="570"/>
      <c r="F9" s="570"/>
      <c r="G9" s="571"/>
      <c r="I9" s="375"/>
      <c r="J9" s="1"/>
      <c r="K9" s="370"/>
      <c r="L9" s="440"/>
    </row>
    <row r="10" spans="1:12" s="5" customFormat="1" ht="16.5" customHeight="1">
      <c r="A10" s="569"/>
      <c r="B10" s="570"/>
      <c r="C10" s="570"/>
      <c r="D10" s="570"/>
      <c r="E10" s="570"/>
      <c r="F10" s="570"/>
      <c r="G10" s="571"/>
      <c r="I10" s="375"/>
      <c r="J10" s="1"/>
      <c r="K10" s="370"/>
      <c r="L10" s="440"/>
    </row>
    <row r="11" spans="1:12" s="5" customFormat="1" ht="16.5" customHeight="1">
      <c r="A11" s="569"/>
      <c r="B11" s="570"/>
      <c r="C11" s="570"/>
      <c r="D11" s="570"/>
      <c r="E11" s="570"/>
      <c r="F11" s="570"/>
      <c r="G11" s="571"/>
      <c r="I11" s="375"/>
      <c r="J11" s="1"/>
      <c r="K11" s="370"/>
      <c r="L11" s="440"/>
    </row>
    <row r="12" spans="1:12" s="5" customFormat="1" ht="16.5" customHeight="1">
      <c r="A12" s="569"/>
      <c r="B12" s="570"/>
      <c r="C12" s="570"/>
      <c r="D12" s="570"/>
      <c r="E12" s="570"/>
      <c r="F12" s="570"/>
      <c r="G12" s="571"/>
      <c r="I12" s="375"/>
      <c r="J12" s="14"/>
      <c r="K12" s="370"/>
      <c r="L12" s="440"/>
    </row>
    <row r="13" spans="1:12" s="5" customFormat="1" ht="16.5" customHeight="1">
      <c r="A13" s="569"/>
      <c r="B13" s="570"/>
      <c r="C13" s="570"/>
      <c r="D13" s="570"/>
      <c r="E13" s="570"/>
      <c r="F13" s="570"/>
      <c r="G13" s="571"/>
      <c r="I13" s="375"/>
      <c r="J13" s="1"/>
      <c r="K13" s="370"/>
      <c r="L13" s="440"/>
    </row>
    <row r="14" spans="1:12" s="5" customFormat="1" ht="16.5" customHeight="1">
      <c r="A14" s="593"/>
      <c r="B14" s="594"/>
      <c r="C14" s="594"/>
      <c r="D14" s="594"/>
      <c r="E14" s="594"/>
      <c r="F14" s="594"/>
      <c r="G14" s="595"/>
      <c r="I14" s="375"/>
      <c r="J14" s="1"/>
      <c r="K14" s="445"/>
      <c r="L14" s="446"/>
    </row>
    <row r="15" spans="1:12" s="5" customFormat="1" ht="16.5" customHeight="1">
      <c r="A15" s="605" t="s">
        <v>294</v>
      </c>
      <c r="B15" s="606"/>
      <c r="C15" s="606"/>
      <c r="D15" s="606"/>
      <c r="E15" s="606"/>
      <c r="F15" s="606"/>
      <c r="G15" s="607"/>
      <c r="I15" s="36">
        <f>IF(K19=0,"",K19)</f>
      </c>
      <c r="J15" s="1"/>
      <c r="K15" s="38"/>
      <c r="L15" s="39"/>
    </row>
    <row r="16" spans="1:12" s="5" customFormat="1" ht="16.5" customHeight="1">
      <c r="A16" s="569"/>
      <c r="B16" s="570"/>
      <c r="C16" s="570"/>
      <c r="D16" s="570"/>
      <c r="E16" s="570"/>
      <c r="F16" s="570"/>
      <c r="G16" s="571"/>
      <c r="I16" s="375">
        <f>IF(K16=0,"",K16)</f>
      </c>
      <c r="J16" s="1"/>
      <c r="K16" s="609">
        <f>IF(680-LEN(A16)&lt;0,680-LEN(A16),0)</f>
        <v>0</v>
      </c>
      <c r="L16" s="610">
        <f>IF(A16="",0,1)</f>
        <v>0</v>
      </c>
    </row>
    <row r="17" spans="1:12" s="5" customFormat="1" ht="16.5" customHeight="1">
      <c r="A17" s="569"/>
      <c r="B17" s="570"/>
      <c r="C17" s="570"/>
      <c r="D17" s="570"/>
      <c r="E17" s="570"/>
      <c r="F17" s="570"/>
      <c r="G17" s="571"/>
      <c r="I17" s="375"/>
      <c r="J17" s="1"/>
      <c r="K17" s="370"/>
      <c r="L17" s="440"/>
    </row>
    <row r="18" spans="1:12" s="5" customFormat="1" ht="16.5" customHeight="1">
      <c r="A18" s="569"/>
      <c r="B18" s="570"/>
      <c r="C18" s="570"/>
      <c r="D18" s="570"/>
      <c r="E18" s="570"/>
      <c r="F18" s="570"/>
      <c r="G18" s="571"/>
      <c r="I18" s="375"/>
      <c r="J18" s="1"/>
      <c r="K18" s="370"/>
      <c r="L18" s="440"/>
    </row>
    <row r="19" spans="1:12" s="5" customFormat="1" ht="16.5" customHeight="1">
      <c r="A19" s="569"/>
      <c r="B19" s="570"/>
      <c r="C19" s="570"/>
      <c r="D19" s="570"/>
      <c r="E19" s="570"/>
      <c r="F19" s="570"/>
      <c r="G19" s="571"/>
      <c r="I19" s="375"/>
      <c r="J19" s="1"/>
      <c r="K19" s="370"/>
      <c r="L19" s="440"/>
    </row>
    <row r="20" spans="1:12" s="5" customFormat="1" ht="16.5" customHeight="1">
      <c r="A20" s="569"/>
      <c r="B20" s="570"/>
      <c r="C20" s="570"/>
      <c r="D20" s="570"/>
      <c r="E20" s="570"/>
      <c r="F20" s="570"/>
      <c r="G20" s="571"/>
      <c r="I20" s="375"/>
      <c r="J20" s="1"/>
      <c r="K20" s="370"/>
      <c r="L20" s="440"/>
    </row>
    <row r="21" spans="1:12" s="5" customFormat="1" ht="16.5" customHeight="1" thickBot="1">
      <c r="A21" s="593"/>
      <c r="B21" s="594"/>
      <c r="C21" s="594"/>
      <c r="D21" s="594"/>
      <c r="E21" s="594"/>
      <c r="F21" s="594"/>
      <c r="G21" s="595"/>
      <c r="I21" s="375"/>
      <c r="J21" s="1"/>
      <c r="K21" s="370"/>
      <c r="L21" s="440"/>
    </row>
    <row r="22" spans="1:12" s="5" customFormat="1" ht="16.5" customHeight="1">
      <c r="A22" s="596" t="s">
        <v>17</v>
      </c>
      <c r="B22" s="597"/>
      <c r="C22" s="597"/>
      <c r="D22" s="597"/>
      <c r="E22" s="597"/>
      <c r="F22" s="597"/>
      <c r="G22" s="598"/>
      <c r="I22" s="36"/>
      <c r="J22" s="1"/>
      <c r="K22" s="30"/>
      <c r="L22" s="31"/>
    </row>
    <row r="23" spans="1:12" s="5" customFormat="1" ht="16.5" customHeight="1" thickBot="1">
      <c r="A23" s="599"/>
      <c r="B23" s="600"/>
      <c r="C23" s="600"/>
      <c r="D23" s="600"/>
      <c r="E23" s="600"/>
      <c r="F23" s="600"/>
      <c r="G23" s="601"/>
      <c r="I23" s="608">
        <f>IF(SUM(I25:I44)&lt;0,"¡EXCESO DE CARACTERES!","")</f>
      </c>
      <c r="J23" s="1"/>
      <c r="K23" s="47"/>
      <c r="L23" s="48"/>
    </row>
    <row r="24" spans="1:12" s="5" customFormat="1" ht="16.5" customHeight="1">
      <c r="A24" s="602" t="s">
        <v>20</v>
      </c>
      <c r="B24" s="603"/>
      <c r="C24" s="603"/>
      <c r="D24" s="603"/>
      <c r="E24" s="603"/>
      <c r="F24" s="603"/>
      <c r="G24" s="604"/>
      <c r="I24" s="608"/>
      <c r="J24" s="1"/>
      <c r="K24" s="38"/>
      <c r="L24" s="39"/>
    </row>
    <row r="25" spans="1:12" s="5" customFormat="1" ht="16.5" customHeight="1">
      <c r="A25" s="569"/>
      <c r="B25" s="570"/>
      <c r="C25" s="570"/>
      <c r="D25" s="570"/>
      <c r="E25" s="570"/>
      <c r="F25" s="570"/>
      <c r="G25" s="571"/>
      <c r="I25" s="375">
        <f>IF(K25=0,"",K25)</f>
      </c>
      <c r="J25" s="1"/>
      <c r="K25" s="370">
        <f>IF(680-LEN(A25)&lt;0,680-LEN(A25),0)</f>
        <v>0</v>
      </c>
      <c r="L25" s="440">
        <f>IF(A25="",0,1)</f>
        <v>0</v>
      </c>
    </row>
    <row r="26" spans="1:12" s="5" customFormat="1" ht="16.5" customHeight="1">
      <c r="A26" s="569"/>
      <c r="B26" s="570"/>
      <c r="C26" s="570"/>
      <c r="D26" s="570"/>
      <c r="E26" s="570"/>
      <c r="F26" s="570"/>
      <c r="G26" s="571"/>
      <c r="I26" s="375"/>
      <c r="J26" s="1"/>
      <c r="K26" s="370"/>
      <c r="L26" s="440"/>
    </row>
    <row r="27" spans="1:12" s="5" customFormat="1" ht="16.5" customHeight="1">
      <c r="A27" s="569"/>
      <c r="B27" s="570"/>
      <c r="C27" s="570"/>
      <c r="D27" s="570"/>
      <c r="E27" s="570"/>
      <c r="F27" s="570"/>
      <c r="G27" s="571"/>
      <c r="I27" s="375"/>
      <c r="J27" s="1"/>
      <c r="K27" s="370"/>
      <c r="L27" s="440"/>
    </row>
    <row r="28" spans="1:12" s="5" customFormat="1" ht="16.5" customHeight="1">
      <c r="A28" s="569"/>
      <c r="B28" s="570"/>
      <c r="C28" s="570"/>
      <c r="D28" s="570"/>
      <c r="E28" s="570"/>
      <c r="F28" s="570"/>
      <c r="G28" s="571"/>
      <c r="I28" s="375"/>
      <c r="J28" s="1"/>
      <c r="K28" s="370"/>
      <c r="L28" s="440"/>
    </row>
    <row r="29" spans="1:12" s="5" customFormat="1" ht="16.5" customHeight="1">
      <c r="A29" s="569"/>
      <c r="B29" s="570"/>
      <c r="C29" s="570"/>
      <c r="D29" s="570"/>
      <c r="E29" s="570"/>
      <c r="F29" s="570"/>
      <c r="G29" s="571"/>
      <c r="I29" s="375"/>
      <c r="J29" s="1"/>
      <c r="K29" s="370"/>
      <c r="L29" s="440"/>
    </row>
    <row r="30" spans="1:12" s="5" customFormat="1" ht="16.5" customHeight="1">
      <c r="A30" s="593"/>
      <c r="B30" s="594"/>
      <c r="C30" s="594"/>
      <c r="D30" s="594"/>
      <c r="E30" s="594"/>
      <c r="F30" s="594"/>
      <c r="G30" s="595"/>
      <c r="I30" s="375"/>
      <c r="J30" s="1"/>
      <c r="K30" s="370"/>
      <c r="L30" s="440"/>
    </row>
    <row r="31" spans="1:12" s="5" customFormat="1" ht="16.5" customHeight="1">
      <c r="A31" s="605" t="s">
        <v>18</v>
      </c>
      <c r="B31" s="606"/>
      <c r="C31" s="606"/>
      <c r="D31" s="606"/>
      <c r="E31" s="606"/>
      <c r="F31" s="606"/>
      <c r="G31" s="607"/>
      <c r="I31" s="36"/>
      <c r="J31" s="1"/>
      <c r="K31" s="38"/>
      <c r="L31" s="39"/>
    </row>
    <row r="32" spans="1:12" s="5" customFormat="1" ht="16.5" customHeight="1">
      <c r="A32" s="590"/>
      <c r="B32" s="591"/>
      <c r="C32" s="591"/>
      <c r="D32" s="591"/>
      <c r="E32" s="591"/>
      <c r="F32" s="591"/>
      <c r="G32" s="592"/>
      <c r="I32" s="375">
        <f>IF(K32=0,"",K32)</f>
      </c>
      <c r="J32" s="1"/>
      <c r="K32" s="609">
        <f>IF(580-LEN(A32)&lt;0,580-LEN(A32),0)</f>
        <v>0</v>
      </c>
      <c r="L32" s="610">
        <f>IF(A32="",0,1)</f>
        <v>0</v>
      </c>
    </row>
    <row r="33" spans="1:12" s="5" customFormat="1" ht="16.5" customHeight="1">
      <c r="A33" s="569"/>
      <c r="B33" s="570"/>
      <c r="C33" s="570"/>
      <c r="D33" s="570"/>
      <c r="E33" s="570"/>
      <c r="F33" s="570"/>
      <c r="G33" s="571"/>
      <c r="I33" s="375"/>
      <c r="J33" s="1"/>
      <c r="K33" s="370"/>
      <c r="L33" s="440"/>
    </row>
    <row r="34" spans="1:12" s="5" customFormat="1" ht="16.5" customHeight="1">
      <c r="A34" s="569"/>
      <c r="B34" s="570"/>
      <c r="C34" s="570"/>
      <c r="D34" s="570"/>
      <c r="E34" s="570"/>
      <c r="F34" s="570"/>
      <c r="G34" s="571"/>
      <c r="I34" s="375"/>
      <c r="J34" s="1"/>
      <c r="K34" s="370"/>
      <c r="L34" s="440"/>
    </row>
    <row r="35" spans="1:12" s="5" customFormat="1" ht="16.5" customHeight="1">
      <c r="A35" s="569"/>
      <c r="B35" s="570"/>
      <c r="C35" s="570"/>
      <c r="D35" s="570"/>
      <c r="E35" s="570"/>
      <c r="F35" s="570"/>
      <c r="G35" s="571"/>
      <c r="I35" s="375"/>
      <c r="J35" s="1"/>
      <c r="K35" s="370"/>
      <c r="L35" s="440"/>
    </row>
    <row r="36" spans="1:12" s="5" customFormat="1" ht="16.5" customHeight="1">
      <c r="A36" s="593"/>
      <c r="B36" s="594"/>
      <c r="C36" s="594"/>
      <c r="D36" s="594"/>
      <c r="E36" s="594"/>
      <c r="F36" s="594"/>
      <c r="G36" s="595"/>
      <c r="I36" s="375"/>
      <c r="J36" s="4"/>
      <c r="K36" s="445"/>
      <c r="L36" s="446"/>
    </row>
    <row r="37" spans="1:12" s="5" customFormat="1" ht="16.5" customHeight="1">
      <c r="A37" s="587" t="s">
        <v>19</v>
      </c>
      <c r="B37" s="588"/>
      <c r="C37" s="588"/>
      <c r="D37" s="588"/>
      <c r="E37" s="588"/>
      <c r="F37" s="588"/>
      <c r="G37" s="589"/>
      <c r="I37" s="36"/>
      <c r="J37" s="1"/>
      <c r="K37" s="40"/>
      <c r="L37" s="41"/>
    </row>
    <row r="38" spans="1:12" s="5" customFormat="1" ht="16.5" customHeight="1">
      <c r="A38" s="602"/>
      <c r="B38" s="603"/>
      <c r="C38" s="603"/>
      <c r="D38" s="603"/>
      <c r="E38" s="603"/>
      <c r="F38" s="603"/>
      <c r="G38" s="604"/>
      <c r="I38" s="36"/>
      <c r="J38" s="1"/>
      <c r="K38" s="42"/>
      <c r="L38" s="43"/>
    </row>
    <row r="39" spans="1:12" s="5" customFormat="1" ht="16.5" customHeight="1">
      <c r="A39" s="569"/>
      <c r="B39" s="570"/>
      <c r="C39" s="570"/>
      <c r="D39" s="570"/>
      <c r="E39" s="570"/>
      <c r="F39" s="570"/>
      <c r="G39" s="571"/>
      <c r="I39" s="375">
        <f>IF(K39=0,"",K39)</f>
      </c>
      <c r="J39" s="1"/>
      <c r="K39" s="609">
        <f>IF(680-LEN(A39)&lt;0,680-LEN(A39),0)</f>
        <v>0</v>
      </c>
      <c r="L39" s="610">
        <f>IF(A39="",0,1)</f>
        <v>0</v>
      </c>
    </row>
    <row r="40" spans="1:12" s="5" customFormat="1" ht="16.5" customHeight="1">
      <c r="A40" s="569"/>
      <c r="B40" s="570"/>
      <c r="C40" s="570"/>
      <c r="D40" s="570"/>
      <c r="E40" s="570"/>
      <c r="F40" s="570"/>
      <c r="G40" s="571"/>
      <c r="I40" s="375"/>
      <c r="J40" s="1"/>
      <c r="K40" s="370"/>
      <c r="L40" s="440"/>
    </row>
    <row r="41" spans="1:12" s="5" customFormat="1" ht="16.5" customHeight="1">
      <c r="A41" s="569"/>
      <c r="B41" s="570"/>
      <c r="C41" s="570"/>
      <c r="D41" s="570"/>
      <c r="E41" s="570"/>
      <c r="F41" s="570"/>
      <c r="G41" s="571"/>
      <c r="I41" s="375"/>
      <c r="J41" s="1"/>
      <c r="K41" s="370"/>
      <c r="L41" s="440"/>
    </row>
    <row r="42" spans="1:12" s="5" customFormat="1" ht="16.5" customHeight="1">
      <c r="A42" s="569"/>
      <c r="B42" s="570"/>
      <c r="C42" s="570"/>
      <c r="D42" s="570"/>
      <c r="E42" s="570"/>
      <c r="F42" s="570"/>
      <c r="G42" s="571"/>
      <c r="I42" s="375"/>
      <c r="J42" s="1"/>
      <c r="K42" s="370"/>
      <c r="L42" s="440"/>
    </row>
    <row r="43" spans="1:12" s="5" customFormat="1" ht="16.5" customHeight="1">
      <c r="A43" s="569"/>
      <c r="B43" s="570"/>
      <c r="C43" s="570"/>
      <c r="D43" s="570"/>
      <c r="E43" s="570"/>
      <c r="F43" s="570"/>
      <c r="G43" s="571"/>
      <c r="I43" s="375"/>
      <c r="J43" s="1"/>
      <c r="K43" s="370"/>
      <c r="L43" s="440"/>
    </row>
    <row r="44" spans="1:12" s="5" customFormat="1" ht="16.5" customHeight="1" thickBot="1">
      <c r="A44" s="584"/>
      <c r="B44" s="585"/>
      <c r="C44" s="585"/>
      <c r="D44" s="585"/>
      <c r="E44" s="585"/>
      <c r="F44" s="585"/>
      <c r="G44" s="586"/>
      <c r="I44" s="375"/>
      <c r="J44" s="4"/>
      <c r="K44" s="445"/>
      <c r="L44" s="441"/>
    </row>
    <row r="45" spans="1:12" ht="16.5" customHeight="1" thickBot="1">
      <c r="A45" s="355" t="str">
        <f>Carátula1!$A$45</f>
        <v>Ventanilla DeTIEC</v>
      </c>
      <c r="B45" s="355"/>
      <c r="C45" s="355"/>
      <c r="D45" s="6"/>
      <c r="E45" s="7"/>
      <c r="F45" s="7"/>
      <c r="G45" s="314" t="s">
        <v>361</v>
      </c>
      <c r="I45" s="449">
        <f>IF($L$45&gt;4,"- DATOS COMPLETOS -","")</f>
      </c>
      <c r="L45" s="21">
        <f>SUM(L8:L44)</f>
        <v>0</v>
      </c>
    </row>
    <row r="46" ht="16.5" customHeight="1">
      <c r="I46" s="449"/>
    </row>
    <row r="47" ht="16.5" customHeight="1">
      <c r="I47" s="449"/>
    </row>
    <row r="48" ht="16.5" customHeight="1">
      <c r="I48" s="19" t="str">
        <f>IF($L$45&gt;4,"FAVOR PASAR A SGTE. PAG.","DATOS AÚN INCOMPLETOS")</f>
        <v>DATOS AÚN INCOMPLETOS</v>
      </c>
    </row>
  </sheetData>
  <sheetProtection/>
  <protectedRanges>
    <protectedRange sqref="A8 A16 A25 A32 A39" name="Rango1"/>
  </protectedRanges>
  <mergeCells count="40">
    <mergeCell ref="K39:K44"/>
    <mergeCell ref="A15:G15"/>
    <mergeCell ref="I25:I30"/>
    <mergeCell ref="K32:K36"/>
    <mergeCell ref="L32:L36"/>
    <mergeCell ref="I32:I36"/>
    <mergeCell ref="I39:I44"/>
    <mergeCell ref="L39:L44"/>
    <mergeCell ref="L25:L30"/>
    <mergeCell ref="K25:K30"/>
    <mergeCell ref="A24:G24"/>
    <mergeCell ref="A31:G31"/>
    <mergeCell ref="A16:G21"/>
    <mergeCell ref="A25:G30"/>
    <mergeCell ref="L8:L14"/>
    <mergeCell ref="I8:I14"/>
    <mergeCell ref="I16:I21"/>
    <mergeCell ref="K16:K21"/>
    <mergeCell ref="L16:L21"/>
    <mergeCell ref="K8:K14"/>
    <mergeCell ref="I45:I47"/>
    <mergeCell ref="A45:C45"/>
    <mergeCell ref="A22:G23"/>
    <mergeCell ref="A37:G38"/>
    <mergeCell ref="A6:G7"/>
    <mergeCell ref="I23:I24"/>
    <mergeCell ref="I6:I7"/>
    <mergeCell ref="A39:G44"/>
    <mergeCell ref="A32:G36"/>
    <mergeCell ref="A8:G14"/>
    <mergeCell ref="A5:G5"/>
    <mergeCell ref="K6:K7"/>
    <mergeCell ref="L6:L7"/>
    <mergeCell ref="A1:G1"/>
    <mergeCell ref="I1:I3"/>
    <mergeCell ref="A2:B2"/>
    <mergeCell ref="C2:E2"/>
    <mergeCell ref="F2:G2"/>
    <mergeCell ref="A4:G4"/>
    <mergeCell ref="A3:G3"/>
  </mergeCells>
  <dataValidations count="3">
    <dataValidation errorStyle="warning" type="textLength" operator="lessThanOrEqual" showInputMessage="1" showErrorMessage="1" prompt="Máx 580 caracteres&#10;&#10;(aprox. 95 palabras en 6 líneas)" error="¡Se superó el máximo de caracteres permitido!" sqref="A32:G36">
      <formula1>580</formula1>
    </dataValidation>
    <dataValidation errorStyle="warning" type="textLength" operator="lessThanOrEqual" allowBlank="1" showInputMessage="1" showErrorMessage="1" prompt="Máx 870 caracteres&#10;&#10;(aprox. 145 palabras en 9 líneas)" sqref="A8:G14">
      <formula1>870</formula1>
    </dataValidation>
    <dataValidation errorStyle="warning" type="textLength" operator="lessThanOrEqual" allowBlank="1" showInputMessage="1" showErrorMessage="1" prompt="Máx 680 caracteres&#10;&#10;(aprox. 115 palabras en 7 líneas)" error="¡Se superó el máximo de caracteres permitido!" sqref="A16:G21 A39:G44 A25:G30">
      <formula1>680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8"/>
  <sheetViews>
    <sheetView zoomScalePageLayoutView="0" workbookViewId="0" topLeftCell="A1">
      <selection activeCell="G46" sqref="G46"/>
    </sheetView>
  </sheetViews>
  <sheetFormatPr defaultColWidth="12.28125" defaultRowHeight="16.5" customHeight="1"/>
  <cols>
    <col min="1" max="1" width="12.28125" style="3" customWidth="1"/>
    <col min="2" max="7" width="12.28125" style="1" customWidth="1"/>
    <col min="8" max="8" width="2.7109375" style="1" customWidth="1"/>
    <col min="9" max="9" width="26.7109375" style="15" bestFit="1" customWidth="1"/>
    <col min="10" max="10" width="2.7109375" style="1" customWidth="1"/>
    <col min="11" max="11" width="14.28125" style="22" hidden="1" customWidth="1"/>
    <col min="12" max="12" width="18.7109375" style="20" hidden="1" customWidth="1"/>
    <col min="13" max="13" width="2.7109375" style="1" customWidth="1"/>
    <col min="14" max="16384" width="12.28125" style="1" customWidth="1"/>
  </cols>
  <sheetData>
    <row r="1" spans="1:12" ht="16.5" customHeight="1" thickBot="1">
      <c r="A1" s="356" t="str">
        <f>Carátula1!$A$1</f>
        <v>Consejo Nacional de Ciencia y Tecnología - CONACYT</v>
      </c>
      <c r="B1" s="356"/>
      <c r="C1" s="356"/>
      <c r="D1" s="356"/>
      <c r="E1" s="356"/>
      <c r="F1" s="356"/>
      <c r="G1" s="356"/>
      <c r="I1" s="449">
        <f>IF($L$45&gt;1,"- DATOS COMPLETOS -","")</f>
      </c>
      <c r="K1" s="257" t="s">
        <v>293</v>
      </c>
      <c r="L1" s="258">
        <f>IF($L$45&gt;1,1,0)</f>
        <v>0</v>
      </c>
    </row>
    <row r="2" spans="1:9" ht="16.5" customHeight="1">
      <c r="A2" s="355" t="str">
        <f>Carátula1!$A$2</f>
        <v>Form_Propuesta_DeTIEC </v>
      </c>
      <c r="B2" s="355"/>
      <c r="C2" s="356" t="str">
        <f>Carátula1!$C$2</f>
        <v>Vigencia: Septiembre 2014</v>
      </c>
      <c r="D2" s="356"/>
      <c r="E2" s="356"/>
      <c r="F2" s="357" t="str">
        <f>Carátula1!$F$2</f>
        <v>Versión: 2</v>
      </c>
      <c r="G2" s="357"/>
      <c r="I2" s="449"/>
    </row>
    <row r="3" spans="1:9" ht="16.5" customHeight="1">
      <c r="A3" s="2"/>
      <c r="B3" s="2"/>
      <c r="C3" s="2"/>
      <c r="D3" s="2"/>
      <c r="E3" s="2"/>
      <c r="I3" s="449"/>
    </row>
    <row r="4" spans="1:9" ht="16.5" customHeight="1" thickBot="1">
      <c r="A4" s="559" t="str">
        <f>+Datos2!A4</f>
        <v>Propuesta de Proyecto</v>
      </c>
      <c r="B4" s="559"/>
      <c r="C4" s="559"/>
      <c r="D4" s="559"/>
      <c r="E4" s="559"/>
      <c r="F4" s="559"/>
      <c r="G4" s="559"/>
      <c r="I4" s="19" t="str">
        <f>IF($L$45&gt;1,"FAVOR PASAR A SGTE. PAG.","DATOS AÚN INCOMPLETOS")</f>
        <v>DATOS AÚN INCOMPLETOS</v>
      </c>
    </row>
    <row r="5" spans="1:12" s="5" customFormat="1" ht="16.5" customHeight="1" thickBot="1">
      <c r="A5" s="560" t="s">
        <v>22</v>
      </c>
      <c r="B5" s="561"/>
      <c r="C5" s="561"/>
      <c r="D5" s="561"/>
      <c r="E5" s="561"/>
      <c r="F5" s="561"/>
      <c r="G5" s="562"/>
      <c r="I5" s="16"/>
      <c r="J5" s="1"/>
      <c r="K5" s="22"/>
      <c r="L5" s="20"/>
    </row>
    <row r="6" spans="1:12" s="5" customFormat="1" ht="16.5" customHeight="1" thickBot="1">
      <c r="A6" s="611" t="s">
        <v>40</v>
      </c>
      <c r="B6" s="612"/>
      <c r="C6" s="612"/>
      <c r="D6" s="612"/>
      <c r="E6" s="612"/>
      <c r="F6" s="612"/>
      <c r="G6" s="613"/>
      <c r="I6" s="16"/>
      <c r="J6" s="1"/>
      <c r="K6" s="22"/>
      <c r="L6" s="20"/>
    </row>
    <row r="7" spans="1:12" s="5" customFormat="1" ht="16.5" customHeight="1">
      <c r="A7" s="587"/>
      <c r="B7" s="588"/>
      <c r="C7" s="588"/>
      <c r="D7" s="588"/>
      <c r="E7" s="588"/>
      <c r="F7" s="588"/>
      <c r="G7" s="589"/>
      <c r="I7" s="608">
        <f>IF(SUM(I9:I30)&lt;0,"¡EXCESO DE CARACTERES!","")</f>
      </c>
      <c r="J7" s="1"/>
      <c r="K7" s="447" t="s">
        <v>37</v>
      </c>
      <c r="L7" s="443" t="s">
        <v>36</v>
      </c>
    </row>
    <row r="8" spans="1:12" s="5" customFormat="1" ht="16.5" customHeight="1" thickBot="1">
      <c r="A8" s="602"/>
      <c r="B8" s="603"/>
      <c r="C8" s="603"/>
      <c r="D8" s="603"/>
      <c r="E8" s="603"/>
      <c r="F8" s="603"/>
      <c r="G8" s="604"/>
      <c r="I8" s="608"/>
      <c r="J8" s="1"/>
      <c r="K8" s="448"/>
      <c r="L8" s="444"/>
    </row>
    <row r="9" spans="1:12" s="5" customFormat="1" ht="16.5" customHeight="1">
      <c r="A9" s="590"/>
      <c r="B9" s="591"/>
      <c r="C9" s="591"/>
      <c r="D9" s="591"/>
      <c r="E9" s="591"/>
      <c r="F9" s="591"/>
      <c r="G9" s="592"/>
      <c r="I9" s="375">
        <f>IF(K9=0,"",K9)</f>
      </c>
      <c r="J9" s="1"/>
      <c r="K9" s="369">
        <f>IF(2700-LEN(A9)&lt;0,2700-LEN(A9),0)</f>
        <v>0</v>
      </c>
      <c r="L9" s="442">
        <f>IF(A9="",0,1)</f>
        <v>0</v>
      </c>
    </row>
    <row r="10" spans="1:12" s="5" customFormat="1" ht="16.5" customHeight="1">
      <c r="A10" s="569"/>
      <c r="B10" s="570"/>
      <c r="C10" s="570"/>
      <c r="D10" s="570"/>
      <c r="E10" s="570"/>
      <c r="F10" s="570"/>
      <c r="G10" s="571"/>
      <c r="I10" s="375"/>
      <c r="J10" s="1"/>
      <c r="K10" s="370"/>
      <c r="L10" s="440"/>
    </row>
    <row r="11" spans="1:12" s="5" customFormat="1" ht="16.5" customHeight="1">
      <c r="A11" s="569"/>
      <c r="B11" s="570"/>
      <c r="C11" s="570"/>
      <c r="D11" s="570"/>
      <c r="E11" s="570"/>
      <c r="F11" s="570"/>
      <c r="G11" s="571"/>
      <c r="I11" s="375"/>
      <c r="J11" s="1"/>
      <c r="K11" s="370"/>
      <c r="L11" s="440"/>
    </row>
    <row r="12" spans="1:12" s="5" customFormat="1" ht="16.5" customHeight="1">
      <c r="A12" s="569"/>
      <c r="B12" s="570"/>
      <c r="C12" s="570"/>
      <c r="D12" s="570"/>
      <c r="E12" s="570"/>
      <c r="F12" s="570"/>
      <c r="G12" s="571"/>
      <c r="I12" s="375"/>
      <c r="J12" s="14"/>
      <c r="K12" s="370"/>
      <c r="L12" s="440"/>
    </row>
    <row r="13" spans="1:12" s="5" customFormat="1" ht="16.5" customHeight="1">
      <c r="A13" s="569"/>
      <c r="B13" s="570"/>
      <c r="C13" s="570"/>
      <c r="D13" s="570"/>
      <c r="E13" s="570"/>
      <c r="F13" s="570"/>
      <c r="G13" s="571"/>
      <c r="I13" s="375"/>
      <c r="J13" s="1"/>
      <c r="K13" s="370"/>
      <c r="L13" s="440"/>
    </row>
    <row r="14" spans="1:12" s="5" customFormat="1" ht="16.5" customHeight="1">
      <c r="A14" s="569"/>
      <c r="B14" s="570"/>
      <c r="C14" s="570"/>
      <c r="D14" s="570"/>
      <c r="E14" s="570"/>
      <c r="F14" s="570"/>
      <c r="G14" s="571"/>
      <c r="I14" s="375"/>
      <c r="J14" s="1"/>
      <c r="K14" s="370"/>
      <c r="L14" s="440"/>
    </row>
    <row r="15" spans="1:12" s="5" customFormat="1" ht="16.5" customHeight="1">
      <c r="A15" s="569"/>
      <c r="B15" s="570"/>
      <c r="C15" s="570"/>
      <c r="D15" s="570"/>
      <c r="E15" s="570"/>
      <c r="F15" s="570"/>
      <c r="G15" s="571"/>
      <c r="I15" s="375"/>
      <c r="J15" s="1"/>
      <c r="K15" s="370"/>
      <c r="L15" s="440"/>
    </row>
    <row r="16" spans="1:12" s="5" customFormat="1" ht="16.5" customHeight="1">
      <c r="A16" s="569"/>
      <c r="B16" s="570"/>
      <c r="C16" s="570"/>
      <c r="D16" s="570"/>
      <c r="E16" s="570"/>
      <c r="F16" s="570"/>
      <c r="G16" s="571"/>
      <c r="I16" s="375"/>
      <c r="J16" s="1"/>
      <c r="K16" s="370"/>
      <c r="L16" s="440"/>
    </row>
    <row r="17" spans="1:12" s="5" customFormat="1" ht="16.5" customHeight="1">
      <c r="A17" s="569"/>
      <c r="B17" s="570"/>
      <c r="C17" s="570"/>
      <c r="D17" s="570"/>
      <c r="E17" s="570"/>
      <c r="F17" s="570"/>
      <c r="G17" s="571"/>
      <c r="I17" s="375"/>
      <c r="J17" s="1"/>
      <c r="K17" s="370"/>
      <c r="L17" s="440"/>
    </row>
    <row r="18" spans="1:12" s="5" customFormat="1" ht="16.5" customHeight="1">
      <c r="A18" s="569"/>
      <c r="B18" s="570"/>
      <c r="C18" s="570"/>
      <c r="D18" s="570"/>
      <c r="E18" s="570"/>
      <c r="F18" s="570"/>
      <c r="G18" s="571"/>
      <c r="I18" s="375"/>
      <c r="J18" s="1"/>
      <c r="K18" s="370"/>
      <c r="L18" s="440"/>
    </row>
    <row r="19" spans="1:12" s="5" customFormat="1" ht="16.5" customHeight="1">
      <c r="A19" s="569"/>
      <c r="B19" s="570"/>
      <c r="C19" s="570"/>
      <c r="D19" s="570"/>
      <c r="E19" s="570"/>
      <c r="F19" s="570"/>
      <c r="G19" s="571"/>
      <c r="I19" s="375"/>
      <c r="J19" s="1"/>
      <c r="K19" s="370"/>
      <c r="L19" s="440"/>
    </row>
    <row r="20" spans="1:12" s="5" customFormat="1" ht="16.5" customHeight="1">
      <c r="A20" s="569"/>
      <c r="B20" s="570"/>
      <c r="C20" s="570"/>
      <c r="D20" s="570"/>
      <c r="E20" s="570"/>
      <c r="F20" s="570"/>
      <c r="G20" s="571"/>
      <c r="I20" s="375"/>
      <c r="J20" s="1"/>
      <c r="K20" s="370"/>
      <c r="L20" s="440"/>
    </row>
    <row r="21" spans="1:12" s="5" customFormat="1" ht="16.5" customHeight="1">
      <c r="A21" s="569"/>
      <c r="B21" s="570"/>
      <c r="C21" s="570"/>
      <c r="D21" s="570"/>
      <c r="E21" s="570"/>
      <c r="F21" s="570"/>
      <c r="G21" s="571"/>
      <c r="I21" s="375"/>
      <c r="J21" s="1"/>
      <c r="K21" s="370"/>
      <c r="L21" s="440"/>
    </row>
    <row r="22" spans="1:12" s="5" customFormat="1" ht="16.5" customHeight="1">
      <c r="A22" s="569"/>
      <c r="B22" s="570"/>
      <c r="C22" s="570"/>
      <c r="D22" s="570"/>
      <c r="E22" s="570"/>
      <c r="F22" s="570"/>
      <c r="G22" s="571"/>
      <c r="I22" s="375"/>
      <c r="J22" s="1"/>
      <c r="K22" s="370"/>
      <c r="L22" s="440"/>
    </row>
    <row r="23" spans="1:12" s="5" customFormat="1" ht="16.5" customHeight="1">
      <c r="A23" s="569"/>
      <c r="B23" s="570"/>
      <c r="C23" s="570"/>
      <c r="D23" s="570"/>
      <c r="E23" s="570"/>
      <c r="F23" s="570"/>
      <c r="G23" s="571"/>
      <c r="I23" s="375"/>
      <c r="J23" s="1"/>
      <c r="K23" s="370"/>
      <c r="L23" s="440"/>
    </row>
    <row r="24" spans="1:12" s="5" customFormat="1" ht="16.5" customHeight="1">
      <c r="A24" s="569"/>
      <c r="B24" s="570"/>
      <c r="C24" s="570"/>
      <c r="D24" s="570"/>
      <c r="E24" s="570"/>
      <c r="F24" s="570"/>
      <c r="G24" s="571"/>
      <c r="I24" s="375"/>
      <c r="J24" s="1"/>
      <c r="K24" s="370"/>
      <c r="L24" s="440"/>
    </row>
    <row r="25" spans="1:12" s="5" customFormat="1" ht="16.5" customHeight="1">
      <c r="A25" s="569"/>
      <c r="B25" s="570"/>
      <c r="C25" s="570"/>
      <c r="D25" s="570"/>
      <c r="E25" s="570"/>
      <c r="F25" s="570"/>
      <c r="G25" s="571"/>
      <c r="I25" s="375"/>
      <c r="J25" s="1"/>
      <c r="K25" s="370"/>
      <c r="L25" s="440"/>
    </row>
    <row r="26" spans="1:12" s="5" customFormat="1" ht="16.5" customHeight="1">
      <c r="A26" s="569"/>
      <c r="B26" s="570"/>
      <c r="C26" s="570"/>
      <c r="D26" s="570"/>
      <c r="E26" s="570"/>
      <c r="F26" s="570"/>
      <c r="G26" s="571"/>
      <c r="I26" s="375"/>
      <c r="J26" s="1"/>
      <c r="K26" s="370"/>
      <c r="L26" s="440"/>
    </row>
    <row r="27" spans="1:12" s="5" customFormat="1" ht="16.5" customHeight="1">
      <c r="A27" s="569"/>
      <c r="B27" s="570"/>
      <c r="C27" s="570"/>
      <c r="D27" s="570"/>
      <c r="E27" s="570"/>
      <c r="F27" s="570"/>
      <c r="G27" s="571"/>
      <c r="I27" s="375"/>
      <c r="J27" s="1"/>
      <c r="K27" s="370"/>
      <c r="L27" s="440"/>
    </row>
    <row r="28" spans="1:12" s="5" customFormat="1" ht="16.5" customHeight="1">
      <c r="A28" s="569"/>
      <c r="B28" s="570"/>
      <c r="C28" s="570"/>
      <c r="D28" s="570"/>
      <c r="E28" s="570"/>
      <c r="F28" s="570"/>
      <c r="G28" s="571"/>
      <c r="I28" s="375"/>
      <c r="J28" s="1"/>
      <c r="K28" s="370"/>
      <c r="L28" s="440"/>
    </row>
    <row r="29" spans="1:12" s="5" customFormat="1" ht="16.5" customHeight="1">
      <c r="A29" s="569"/>
      <c r="B29" s="570"/>
      <c r="C29" s="570"/>
      <c r="D29" s="570"/>
      <c r="E29" s="570"/>
      <c r="F29" s="570"/>
      <c r="G29" s="571"/>
      <c r="I29" s="375"/>
      <c r="J29" s="1"/>
      <c r="K29" s="370"/>
      <c r="L29" s="440"/>
    </row>
    <row r="30" spans="1:12" s="5" customFormat="1" ht="16.5" customHeight="1" thickBot="1">
      <c r="A30" s="584"/>
      <c r="B30" s="585"/>
      <c r="C30" s="585"/>
      <c r="D30" s="585"/>
      <c r="E30" s="585"/>
      <c r="F30" s="585"/>
      <c r="G30" s="586"/>
      <c r="I30" s="375"/>
      <c r="J30" s="1"/>
      <c r="K30" s="370"/>
      <c r="L30" s="440"/>
    </row>
    <row r="31" spans="1:12" s="5" customFormat="1" ht="16.5" customHeight="1">
      <c r="A31" s="596" t="s">
        <v>25</v>
      </c>
      <c r="B31" s="597"/>
      <c r="C31" s="597"/>
      <c r="D31" s="597"/>
      <c r="E31" s="597"/>
      <c r="F31" s="597"/>
      <c r="G31" s="598"/>
      <c r="I31" s="36"/>
      <c r="J31" s="1"/>
      <c r="K31" s="49"/>
      <c r="L31" s="50"/>
    </row>
    <row r="32" spans="1:12" s="5" customFormat="1" ht="16.5" customHeight="1" thickBot="1">
      <c r="A32" s="599"/>
      <c r="B32" s="600"/>
      <c r="C32" s="600"/>
      <c r="D32" s="600"/>
      <c r="E32" s="600"/>
      <c r="F32" s="600"/>
      <c r="G32" s="601"/>
      <c r="I32" s="36"/>
      <c r="J32" s="1"/>
      <c r="K32" s="51"/>
      <c r="L32" s="52"/>
    </row>
    <row r="33" spans="1:12" s="5" customFormat="1" ht="16.5" customHeight="1">
      <c r="A33" s="611" t="s">
        <v>326</v>
      </c>
      <c r="B33" s="612"/>
      <c r="C33" s="612"/>
      <c r="D33" s="612"/>
      <c r="E33" s="612"/>
      <c r="F33" s="612"/>
      <c r="G33" s="613"/>
      <c r="I33" s="36">
        <f>IF(K33=0,"",K33)</f>
      </c>
      <c r="J33" s="1"/>
      <c r="K33" s="622"/>
      <c r="L33" s="624"/>
    </row>
    <row r="34" spans="1:12" s="5" customFormat="1" ht="16.5" customHeight="1">
      <c r="A34" s="602"/>
      <c r="B34" s="603"/>
      <c r="C34" s="603"/>
      <c r="D34" s="603"/>
      <c r="E34" s="603"/>
      <c r="F34" s="603"/>
      <c r="G34" s="604"/>
      <c r="I34" s="36"/>
      <c r="J34" s="1"/>
      <c r="K34" s="623"/>
      <c r="L34" s="625"/>
    </row>
    <row r="35" spans="1:12" s="5" customFormat="1" ht="16.5" customHeight="1">
      <c r="A35" s="587" t="s">
        <v>23</v>
      </c>
      <c r="B35" s="588"/>
      <c r="C35" s="588"/>
      <c r="D35" s="588"/>
      <c r="E35" s="588"/>
      <c r="F35" s="588"/>
      <c r="G35" s="589"/>
      <c r="I35" s="36"/>
      <c r="J35" s="1"/>
      <c r="K35" s="565"/>
      <c r="L35" s="567"/>
    </row>
    <row r="36" spans="1:12" s="5" customFormat="1" ht="16.5" customHeight="1">
      <c r="A36" s="587"/>
      <c r="B36" s="588"/>
      <c r="C36" s="588"/>
      <c r="D36" s="588"/>
      <c r="E36" s="588"/>
      <c r="F36" s="588"/>
      <c r="G36" s="589"/>
      <c r="I36" s="608">
        <f>IF(SUM(I38:I44)&lt;0,"¡EXCESO DE CARACTERES!","")</f>
      </c>
      <c r="J36" s="4"/>
      <c r="K36" s="614"/>
      <c r="L36" s="615"/>
    </row>
    <row r="37" spans="1:12" s="5" customFormat="1" ht="16.5" customHeight="1">
      <c r="A37" s="587"/>
      <c r="B37" s="588"/>
      <c r="C37" s="588"/>
      <c r="D37" s="588"/>
      <c r="E37" s="588"/>
      <c r="F37" s="588"/>
      <c r="G37" s="589"/>
      <c r="I37" s="608"/>
      <c r="J37" s="1"/>
      <c r="K37" s="566"/>
      <c r="L37" s="568"/>
    </row>
    <row r="38" spans="1:12" s="5" customFormat="1" ht="16.5" customHeight="1">
      <c r="A38" s="616"/>
      <c r="B38" s="617"/>
      <c r="C38" s="617"/>
      <c r="D38" s="617"/>
      <c r="E38" s="617"/>
      <c r="F38" s="617"/>
      <c r="G38" s="618"/>
      <c r="I38" s="375">
        <f>IF(K38=0,"",K38)</f>
      </c>
      <c r="J38" s="1"/>
      <c r="K38" s="563">
        <f>IF(870-LEN(A38)&lt;0,870-LEN(A38),0)</f>
        <v>0</v>
      </c>
      <c r="L38" s="619">
        <f>IF(A38="",0,1)</f>
        <v>0</v>
      </c>
    </row>
    <row r="39" spans="1:12" s="5" customFormat="1" ht="16.5" customHeight="1">
      <c r="A39" s="569"/>
      <c r="B39" s="570"/>
      <c r="C39" s="570"/>
      <c r="D39" s="570"/>
      <c r="E39" s="570"/>
      <c r="F39" s="570"/>
      <c r="G39" s="571"/>
      <c r="I39" s="375"/>
      <c r="J39" s="1"/>
      <c r="K39" s="370"/>
      <c r="L39" s="620"/>
    </row>
    <row r="40" spans="1:12" s="5" customFormat="1" ht="16.5" customHeight="1">
      <c r="A40" s="569"/>
      <c r="B40" s="570"/>
      <c r="C40" s="570"/>
      <c r="D40" s="570"/>
      <c r="E40" s="570"/>
      <c r="F40" s="570"/>
      <c r="G40" s="571"/>
      <c r="I40" s="375"/>
      <c r="J40" s="1"/>
      <c r="K40" s="370"/>
      <c r="L40" s="620">
        <f>IF(A39="",0,1)</f>
        <v>0</v>
      </c>
    </row>
    <row r="41" spans="1:12" s="5" customFormat="1" ht="16.5" customHeight="1">
      <c r="A41" s="569"/>
      <c r="B41" s="570"/>
      <c r="C41" s="570"/>
      <c r="D41" s="570"/>
      <c r="E41" s="570"/>
      <c r="F41" s="570"/>
      <c r="G41" s="571"/>
      <c r="I41" s="375"/>
      <c r="J41" s="1"/>
      <c r="K41" s="370"/>
      <c r="L41" s="620"/>
    </row>
    <row r="42" spans="1:12" s="5" customFormat="1" ht="16.5" customHeight="1">
      <c r="A42" s="569"/>
      <c r="B42" s="570"/>
      <c r="C42" s="570"/>
      <c r="D42" s="570"/>
      <c r="E42" s="570"/>
      <c r="F42" s="570"/>
      <c r="G42" s="571"/>
      <c r="I42" s="375"/>
      <c r="J42" s="1"/>
      <c r="K42" s="370"/>
      <c r="L42" s="620"/>
    </row>
    <row r="43" spans="1:12" s="5" customFormat="1" ht="16.5" customHeight="1">
      <c r="A43" s="569"/>
      <c r="B43" s="570"/>
      <c r="C43" s="570"/>
      <c r="D43" s="570"/>
      <c r="E43" s="570"/>
      <c r="F43" s="570"/>
      <c r="G43" s="571"/>
      <c r="I43" s="375"/>
      <c r="J43" s="1"/>
      <c r="K43" s="370"/>
      <c r="L43" s="620"/>
    </row>
    <row r="44" spans="1:12" s="5" customFormat="1" ht="16.5" customHeight="1" thickBot="1">
      <c r="A44" s="584"/>
      <c r="B44" s="585"/>
      <c r="C44" s="585"/>
      <c r="D44" s="585"/>
      <c r="E44" s="585"/>
      <c r="F44" s="585"/>
      <c r="G44" s="586"/>
      <c r="I44" s="375"/>
      <c r="J44" s="4"/>
      <c r="K44" s="371"/>
      <c r="L44" s="621"/>
    </row>
    <row r="45" spans="1:12" ht="16.5" customHeight="1" thickBot="1">
      <c r="A45" s="355" t="str">
        <f>Carátula1!$A$45</f>
        <v>Ventanilla DeTIEC</v>
      </c>
      <c r="B45" s="355"/>
      <c r="C45" s="355"/>
      <c r="D45" s="6"/>
      <c r="E45" s="7"/>
      <c r="F45" s="7"/>
      <c r="G45" s="314" t="s">
        <v>362</v>
      </c>
      <c r="I45" s="449">
        <f>IF($L$45&gt;1,"- DATOS COMPLETOS -","")</f>
      </c>
      <c r="L45" s="34">
        <f>SUM(L9:L44)</f>
        <v>0</v>
      </c>
    </row>
    <row r="46" ht="16.5" customHeight="1">
      <c r="I46" s="449"/>
    </row>
    <row r="47" ht="16.5" customHeight="1">
      <c r="I47" s="449"/>
    </row>
    <row r="48" ht="16.5" customHeight="1">
      <c r="I48" s="19" t="str">
        <f>IF($L$45&gt;1,"FAVOR PASAR A SGTE. PAG.","DATOS AÚN INCOMPLETOS")</f>
        <v>DATOS AÚN INCOMPLETOS</v>
      </c>
    </row>
  </sheetData>
  <sheetProtection password="C03D" sheet="1"/>
  <protectedRanges>
    <protectedRange sqref="A9 A38" name="Rango1"/>
  </protectedRanges>
  <mergeCells count="29">
    <mergeCell ref="I1:I3"/>
    <mergeCell ref="I7:I8"/>
    <mergeCell ref="K7:K8"/>
    <mergeCell ref="L7:L8"/>
    <mergeCell ref="K9:K30"/>
    <mergeCell ref="L9:L30"/>
    <mergeCell ref="I38:I44"/>
    <mergeCell ref="A35:G37"/>
    <mergeCell ref="A38:G44"/>
    <mergeCell ref="K38:K44"/>
    <mergeCell ref="L38:L44"/>
    <mergeCell ref="K33:K34"/>
    <mergeCell ref="L33:L34"/>
    <mergeCell ref="A31:G32"/>
    <mergeCell ref="A33:G34"/>
    <mergeCell ref="K35:K37"/>
    <mergeCell ref="L35:L37"/>
    <mergeCell ref="I36:I37"/>
    <mergeCell ref="A9:G30"/>
    <mergeCell ref="I45:I47"/>
    <mergeCell ref="I9:I30"/>
    <mergeCell ref="A1:G1"/>
    <mergeCell ref="A2:B2"/>
    <mergeCell ref="C2:E2"/>
    <mergeCell ref="F2:G2"/>
    <mergeCell ref="A4:G4"/>
    <mergeCell ref="A45:C45"/>
    <mergeCell ref="A5:G5"/>
    <mergeCell ref="A6:G8"/>
  </mergeCells>
  <dataValidations count="3">
    <dataValidation type="textLength" operator="lessThanOrEqual" allowBlank="1" showInputMessage="1" showErrorMessage="1" prompt="Máx 1900 caracteres" error="¡Se superó el máximo de caracteres permitido!" sqref="A6">
      <formula1>1900</formula1>
    </dataValidation>
    <dataValidation errorStyle="warning" type="textLength" operator="lessThan" showInputMessage="1" showErrorMessage="1" prompt="Máx 2.700 caracteres&#10;&#10;(aprox. 450 palabras en 28 líneas)" error="¡Se superó el máximo de caracteres permitido!" sqref="A9:G30">
      <formula1>2700</formula1>
    </dataValidation>
    <dataValidation errorStyle="warning" type="textLength" operator="lessThanOrEqual" allowBlank="1" showInputMessage="1" showErrorMessage="1" prompt="Máx 870 caracteres&#10;&#10;(aprox. 145 palabras en 9 líneas)" sqref="A38:G44">
      <formula1>870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9"/>
  <sheetViews>
    <sheetView zoomScalePageLayoutView="0" workbookViewId="0" topLeftCell="A1">
      <selection activeCell="G47" sqref="G47"/>
    </sheetView>
  </sheetViews>
  <sheetFormatPr defaultColWidth="12.28125" defaultRowHeight="16.5" customHeight="1"/>
  <cols>
    <col min="1" max="1" width="12.7109375" style="3" customWidth="1"/>
    <col min="2" max="6" width="12.28125" style="1" customWidth="1"/>
    <col min="7" max="7" width="12.7109375" style="1" customWidth="1"/>
    <col min="8" max="8" width="2.7109375" style="1" customWidth="1"/>
    <col min="9" max="9" width="26.7109375" style="15" bestFit="1" customWidth="1"/>
    <col min="10" max="10" width="2.7109375" style="1" customWidth="1"/>
    <col min="11" max="11" width="14.28125" style="22" hidden="1" customWidth="1"/>
    <col min="12" max="12" width="18.7109375" style="20" hidden="1" customWidth="1"/>
    <col min="13" max="13" width="2.7109375" style="1" customWidth="1"/>
    <col min="14" max="16384" width="12.28125" style="1" customWidth="1"/>
  </cols>
  <sheetData>
    <row r="1" spans="1:12" ht="16.5" customHeight="1" thickBot="1">
      <c r="A1" s="356" t="str">
        <f>Carátula1!$A$1</f>
        <v>Consejo Nacional de Ciencia y Tecnología - CONACYT</v>
      </c>
      <c r="B1" s="356"/>
      <c r="C1" s="356"/>
      <c r="D1" s="356"/>
      <c r="E1" s="356"/>
      <c r="F1" s="356"/>
      <c r="G1" s="356"/>
      <c r="I1" s="449">
        <f>IF($L$46&gt;4,"- DATOS COMPLETOS -","")</f>
      </c>
      <c r="K1" s="257" t="s">
        <v>293</v>
      </c>
      <c r="L1" s="258">
        <f>IF($L$46&gt;4,1,0)</f>
        <v>0</v>
      </c>
    </row>
    <row r="2" spans="1:9" ht="16.5" customHeight="1">
      <c r="A2" s="355" t="str">
        <f>Carátula1!$A$2</f>
        <v>Form_Propuesta_DeTIEC </v>
      </c>
      <c r="B2" s="355"/>
      <c r="C2" s="356" t="str">
        <f>Carátula1!$C$2</f>
        <v>Vigencia: Septiembre 2014</v>
      </c>
      <c r="D2" s="356"/>
      <c r="E2" s="356"/>
      <c r="F2" s="357" t="str">
        <f>Carátula1!$F$2</f>
        <v>Versión: 2</v>
      </c>
      <c r="G2" s="357"/>
      <c r="I2" s="449"/>
    </row>
    <row r="3" spans="1:9" ht="16.5" customHeight="1">
      <c r="A3" s="2"/>
      <c r="B3" s="2"/>
      <c r="C3" s="2"/>
      <c r="D3" s="2"/>
      <c r="E3" s="2"/>
      <c r="I3" s="449"/>
    </row>
    <row r="4" spans="1:9" ht="16.5" customHeight="1" thickBot="1">
      <c r="A4" s="559" t="str">
        <f>+Datos2!A4</f>
        <v>Propuesta de Proyecto</v>
      </c>
      <c r="B4" s="559"/>
      <c r="C4" s="559"/>
      <c r="D4" s="559"/>
      <c r="E4" s="559"/>
      <c r="F4" s="559"/>
      <c r="G4" s="559"/>
      <c r="I4" s="19" t="str">
        <f>IF($L$46&gt;4,"FAVOR PASAR A SGTE. PAG.","DATOS AÚN INCOMPLETOS")</f>
        <v>DATOS AÚN INCOMPLETOS</v>
      </c>
    </row>
    <row r="5" spans="1:12" s="5" customFormat="1" ht="16.5" customHeight="1">
      <c r="A5" s="596" t="s">
        <v>25</v>
      </c>
      <c r="B5" s="597"/>
      <c r="C5" s="597"/>
      <c r="D5" s="597"/>
      <c r="E5" s="597"/>
      <c r="F5" s="597"/>
      <c r="G5" s="598"/>
      <c r="I5" s="16"/>
      <c r="J5" s="1"/>
      <c r="K5" s="22"/>
      <c r="L5" s="20"/>
    </row>
    <row r="6" spans="1:12" s="5" customFormat="1" ht="16.5" customHeight="1" thickBot="1">
      <c r="A6" s="599"/>
      <c r="B6" s="600"/>
      <c r="C6" s="600"/>
      <c r="D6" s="600"/>
      <c r="E6" s="600"/>
      <c r="F6" s="600"/>
      <c r="G6" s="601"/>
      <c r="I6" s="16"/>
      <c r="J6" s="1"/>
      <c r="K6" s="22"/>
      <c r="L6" s="20"/>
    </row>
    <row r="7" spans="1:12" s="5" customFormat="1" ht="16.5" customHeight="1">
      <c r="A7" s="611" t="s">
        <v>21</v>
      </c>
      <c r="B7" s="612"/>
      <c r="C7" s="612"/>
      <c r="D7" s="612"/>
      <c r="E7" s="612"/>
      <c r="F7" s="612"/>
      <c r="G7" s="613"/>
      <c r="J7" s="1"/>
      <c r="K7" s="22"/>
      <c r="L7" s="20"/>
    </row>
    <row r="8" spans="1:12" s="5" customFormat="1" ht="16.5" customHeight="1" thickBot="1">
      <c r="A8" s="602"/>
      <c r="B8" s="603"/>
      <c r="C8" s="603"/>
      <c r="D8" s="603"/>
      <c r="E8" s="603"/>
      <c r="F8" s="603"/>
      <c r="G8" s="604"/>
      <c r="J8" s="1"/>
      <c r="K8" s="22"/>
      <c r="L8" s="20"/>
    </row>
    <row r="9" spans="1:12" s="5" customFormat="1" ht="15" customHeight="1">
      <c r="A9" s="629" t="s">
        <v>327</v>
      </c>
      <c r="B9" s="630"/>
      <c r="C9" s="630"/>
      <c r="D9" s="630"/>
      <c r="E9" s="630"/>
      <c r="F9" s="630"/>
      <c r="G9" s="631"/>
      <c r="I9" s="608">
        <f>IF(SUM(I11:I34)&lt;0,"¡EXCESO DE CARACTERES!","")</f>
      </c>
      <c r="J9" s="1"/>
      <c r="K9" s="447" t="s">
        <v>37</v>
      </c>
      <c r="L9" s="443" t="s">
        <v>36</v>
      </c>
    </row>
    <row r="10" spans="1:12" s="5" customFormat="1" ht="15" customHeight="1" thickBot="1">
      <c r="A10" s="581"/>
      <c r="B10" s="582"/>
      <c r="C10" s="582"/>
      <c r="D10" s="582"/>
      <c r="E10" s="582"/>
      <c r="F10" s="582"/>
      <c r="G10" s="583"/>
      <c r="I10" s="608"/>
      <c r="J10" s="1"/>
      <c r="K10" s="448"/>
      <c r="L10" s="444"/>
    </row>
    <row r="11" spans="1:12" s="5" customFormat="1" ht="15" customHeight="1">
      <c r="A11" s="569"/>
      <c r="B11" s="570"/>
      <c r="C11" s="570"/>
      <c r="D11" s="570"/>
      <c r="E11" s="570"/>
      <c r="F11" s="570"/>
      <c r="G11" s="571"/>
      <c r="I11" s="375">
        <f>IF(K11=0,"",K11)</f>
      </c>
      <c r="J11" s="1"/>
      <c r="K11" s="369">
        <f>IF(870-LEN(A11)&lt;0,870-LEN(A11),0)</f>
        <v>0</v>
      </c>
      <c r="L11" s="442">
        <f>IF(A11="",0,1)</f>
        <v>0</v>
      </c>
    </row>
    <row r="12" spans="1:12" s="5" customFormat="1" ht="15" customHeight="1">
      <c r="A12" s="569"/>
      <c r="B12" s="570"/>
      <c r="C12" s="570"/>
      <c r="D12" s="570"/>
      <c r="E12" s="570"/>
      <c r="F12" s="570"/>
      <c r="G12" s="571"/>
      <c r="I12" s="375"/>
      <c r="J12" s="14"/>
      <c r="K12" s="370"/>
      <c r="L12" s="440"/>
    </row>
    <row r="13" spans="1:12" s="5" customFormat="1" ht="15" customHeight="1">
      <c r="A13" s="569"/>
      <c r="B13" s="570"/>
      <c r="C13" s="570"/>
      <c r="D13" s="570"/>
      <c r="E13" s="570"/>
      <c r="F13" s="570"/>
      <c r="G13" s="571"/>
      <c r="I13" s="375"/>
      <c r="J13" s="1"/>
      <c r="K13" s="370"/>
      <c r="L13" s="440"/>
    </row>
    <row r="14" spans="1:12" s="5" customFormat="1" ht="15" customHeight="1">
      <c r="A14" s="569"/>
      <c r="B14" s="570"/>
      <c r="C14" s="570"/>
      <c r="D14" s="570"/>
      <c r="E14" s="570"/>
      <c r="F14" s="570"/>
      <c r="G14" s="571"/>
      <c r="I14" s="375"/>
      <c r="J14" s="1"/>
      <c r="K14" s="370"/>
      <c r="L14" s="440"/>
    </row>
    <row r="15" spans="1:12" s="5" customFormat="1" ht="15" customHeight="1">
      <c r="A15" s="569"/>
      <c r="B15" s="570"/>
      <c r="C15" s="570"/>
      <c r="D15" s="570"/>
      <c r="E15" s="570"/>
      <c r="F15" s="570"/>
      <c r="G15" s="571"/>
      <c r="I15" s="375"/>
      <c r="J15" s="1"/>
      <c r="K15" s="370"/>
      <c r="L15" s="440"/>
    </row>
    <row r="16" spans="1:12" s="5" customFormat="1" ht="15" customHeight="1">
      <c r="A16" s="569"/>
      <c r="B16" s="570"/>
      <c r="C16" s="570"/>
      <c r="D16" s="570"/>
      <c r="E16" s="570"/>
      <c r="F16" s="570"/>
      <c r="G16" s="571"/>
      <c r="I16" s="375"/>
      <c r="J16" s="1"/>
      <c r="K16" s="370"/>
      <c r="L16" s="440"/>
    </row>
    <row r="17" spans="1:12" s="5" customFormat="1" ht="15" customHeight="1">
      <c r="A17" s="569"/>
      <c r="B17" s="570"/>
      <c r="C17" s="570"/>
      <c r="D17" s="570"/>
      <c r="E17" s="570"/>
      <c r="F17" s="570"/>
      <c r="G17" s="571"/>
      <c r="I17" s="375"/>
      <c r="J17" s="1"/>
      <c r="K17" s="635"/>
      <c r="L17" s="636"/>
    </row>
    <row r="18" spans="1:12" s="5" customFormat="1" ht="16.5" customHeight="1">
      <c r="A18" s="578" t="s">
        <v>328</v>
      </c>
      <c r="B18" s="579"/>
      <c r="C18" s="579"/>
      <c r="D18" s="579"/>
      <c r="E18" s="579"/>
      <c r="F18" s="579"/>
      <c r="G18" s="580"/>
      <c r="I18" s="36"/>
      <c r="J18" s="1"/>
      <c r="K18" s="637"/>
      <c r="L18" s="632"/>
    </row>
    <row r="19" spans="1:12" s="5" customFormat="1" ht="16.5" customHeight="1">
      <c r="A19" s="581"/>
      <c r="B19" s="582"/>
      <c r="C19" s="582"/>
      <c r="D19" s="582"/>
      <c r="E19" s="582"/>
      <c r="F19" s="582"/>
      <c r="G19" s="583"/>
      <c r="I19" s="36"/>
      <c r="J19" s="1"/>
      <c r="K19" s="566"/>
      <c r="L19" s="568"/>
    </row>
    <row r="20" spans="1:12" s="5" customFormat="1" ht="16.5" customHeight="1">
      <c r="A20" s="569"/>
      <c r="B20" s="570"/>
      <c r="C20" s="570"/>
      <c r="D20" s="570"/>
      <c r="E20" s="570"/>
      <c r="F20" s="570"/>
      <c r="G20" s="571"/>
      <c r="I20" s="375">
        <f>IF(K20=0,"",K20)</f>
      </c>
      <c r="J20" s="1"/>
      <c r="K20" s="370">
        <f>IF(870-LEN(A20)&lt;0,870-LEN(A20),0)</f>
        <v>0</v>
      </c>
      <c r="L20" s="440">
        <f>IF(A20="",0,1)</f>
        <v>0</v>
      </c>
    </row>
    <row r="21" spans="1:12" s="5" customFormat="1" ht="16.5" customHeight="1">
      <c r="A21" s="569"/>
      <c r="B21" s="570"/>
      <c r="C21" s="570"/>
      <c r="D21" s="570"/>
      <c r="E21" s="570"/>
      <c r="F21" s="570"/>
      <c r="G21" s="571"/>
      <c r="I21" s="375"/>
      <c r="J21" s="1"/>
      <c r="K21" s="370"/>
      <c r="L21" s="440"/>
    </row>
    <row r="22" spans="1:12" s="5" customFormat="1" ht="16.5" customHeight="1">
      <c r="A22" s="569"/>
      <c r="B22" s="570"/>
      <c r="C22" s="570"/>
      <c r="D22" s="570"/>
      <c r="E22" s="570"/>
      <c r="F22" s="570"/>
      <c r="G22" s="571"/>
      <c r="I22" s="375"/>
      <c r="J22" s="1"/>
      <c r="K22" s="370"/>
      <c r="L22" s="440"/>
    </row>
    <row r="23" spans="1:12" s="5" customFormat="1" ht="16.5" customHeight="1">
      <c r="A23" s="569"/>
      <c r="B23" s="570"/>
      <c r="C23" s="570"/>
      <c r="D23" s="570"/>
      <c r="E23" s="570"/>
      <c r="F23" s="570"/>
      <c r="G23" s="571"/>
      <c r="I23" s="375"/>
      <c r="J23" s="1"/>
      <c r="K23" s="370"/>
      <c r="L23" s="440"/>
    </row>
    <row r="24" spans="1:12" s="5" customFormat="1" ht="16.5" customHeight="1">
      <c r="A24" s="569"/>
      <c r="B24" s="570"/>
      <c r="C24" s="570"/>
      <c r="D24" s="570"/>
      <c r="E24" s="570"/>
      <c r="F24" s="570"/>
      <c r="G24" s="571"/>
      <c r="I24" s="375"/>
      <c r="J24" s="1"/>
      <c r="K24" s="370"/>
      <c r="L24" s="440"/>
    </row>
    <row r="25" spans="1:12" s="5" customFormat="1" ht="16.5" customHeight="1">
      <c r="A25" s="569"/>
      <c r="B25" s="570"/>
      <c r="C25" s="570"/>
      <c r="D25" s="570"/>
      <c r="E25" s="570"/>
      <c r="F25" s="570"/>
      <c r="G25" s="571"/>
      <c r="I25" s="375"/>
      <c r="J25" s="1"/>
      <c r="K25" s="370"/>
      <c r="L25" s="440"/>
    </row>
    <row r="26" spans="1:12" s="5" customFormat="1" ht="16.5" customHeight="1">
      <c r="A26" s="569"/>
      <c r="B26" s="570"/>
      <c r="C26" s="570"/>
      <c r="D26" s="570"/>
      <c r="E26" s="570"/>
      <c r="F26" s="570"/>
      <c r="G26" s="571"/>
      <c r="I26" s="375"/>
      <c r="J26" s="1"/>
      <c r="K26" s="370"/>
      <c r="L26" s="440"/>
    </row>
    <row r="27" spans="1:12" s="5" customFormat="1" ht="16.5" customHeight="1">
      <c r="A27" s="626" t="s">
        <v>24</v>
      </c>
      <c r="B27" s="627"/>
      <c r="C27" s="627"/>
      <c r="D27" s="627"/>
      <c r="E27" s="627"/>
      <c r="F27" s="627"/>
      <c r="G27" s="628"/>
      <c r="I27" s="36"/>
      <c r="J27" s="1"/>
      <c r="K27" s="53"/>
      <c r="L27" s="54"/>
    </row>
    <row r="28" spans="1:12" s="5" customFormat="1" ht="16.5" customHeight="1">
      <c r="A28" s="569"/>
      <c r="B28" s="570"/>
      <c r="C28" s="570"/>
      <c r="D28" s="570"/>
      <c r="E28" s="570"/>
      <c r="F28" s="570"/>
      <c r="G28" s="571"/>
      <c r="I28" s="375">
        <f>IF(K28=0,"",K28)</f>
      </c>
      <c r="J28" s="1"/>
      <c r="K28" s="370">
        <f>IF(870-LEN(A28)&lt;0,870-LEN(A28),0)</f>
        <v>0</v>
      </c>
      <c r="L28" s="440">
        <f>IF(A28="",0,1)</f>
        <v>0</v>
      </c>
    </row>
    <row r="29" spans="1:12" s="5" customFormat="1" ht="16.5" customHeight="1">
      <c r="A29" s="569"/>
      <c r="B29" s="570"/>
      <c r="C29" s="570"/>
      <c r="D29" s="570"/>
      <c r="E29" s="570"/>
      <c r="F29" s="570"/>
      <c r="G29" s="571"/>
      <c r="I29" s="375"/>
      <c r="J29" s="1"/>
      <c r="K29" s="370"/>
      <c r="L29" s="440"/>
    </row>
    <row r="30" spans="1:12" s="5" customFormat="1" ht="16.5" customHeight="1">
      <c r="A30" s="569"/>
      <c r="B30" s="570"/>
      <c r="C30" s="570"/>
      <c r="D30" s="570"/>
      <c r="E30" s="570"/>
      <c r="F30" s="570"/>
      <c r="G30" s="571"/>
      <c r="I30" s="375"/>
      <c r="J30" s="1"/>
      <c r="K30" s="370"/>
      <c r="L30" s="440"/>
    </row>
    <row r="31" spans="1:12" s="5" customFormat="1" ht="16.5" customHeight="1">
      <c r="A31" s="569"/>
      <c r="B31" s="570"/>
      <c r="C31" s="570"/>
      <c r="D31" s="570"/>
      <c r="E31" s="570"/>
      <c r="F31" s="570"/>
      <c r="G31" s="571"/>
      <c r="I31" s="375"/>
      <c r="J31" s="1"/>
      <c r="K31" s="370"/>
      <c r="L31" s="440"/>
    </row>
    <row r="32" spans="1:12" s="5" customFormat="1" ht="16.5" customHeight="1">
      <c r="A32" s="569"/>
      <c r="B32" s="570"/>
      <c r="C32" s="570"/>
      <c r="D32" s="570"/>
      <c r="E32" s="570"/>
      <c r="F32" s="570"/>
      <c r="G32" s="571"/>
      <c r="I32" s="375"/>
      <c r="J32" s="1"/>
      <c r="K32" s="370"/>
      <c r="L32" s="440"/>
    </row>
    <row r="33" spans="1:12" s="5" customFormat="1" ht="16.5" customHeight="1">
      <c r="A33" s="569"/>
      <c r="B33" s="570"/>
      <c r="C33" s="570"/>
      <c r="D33" s="570"/>
      <c r="E33" s="570"/>
      <c r="F33" s="570"/>
      <c r="G33" s="571"/>
      <c r="I33" s="375"/>
      <c r="J33" s="1"/>
      <c r="K33" s="370"/>
      <c r="L33" s="440"/>
    </row>
    <row r="34" spans="1:12" s="5" customFormat="1" ht="16.5" customHeight="1">
      <c r="A34" s="593"/>
      <c r="B34" s="594"/>
      <c r="C34" s="594"/>
      <c r="D34" s="594"/>
      <c r="E34" s="594"/>
      <c r="F34" s="594"/>
      <c r="G34" s="595"/>
      <c r="I34" s="375"/>
      <c r="J34" s="1"/>
      <c r="K34" s="445"/>
      <c r="L34" s="446"/>
    </row>
    <row r="35" spans="1:13" ht="16.5" customHeight="1">
      <c r="A35" s="605" t="s">
        <v>295</v>
      </c>
      <c r="B35" s="606"/>
      <c r="C35" s="606"/>
      <c r="D35" s="606"/>
      <c r="E35" s="606"/>
      <c r="F35" s="606"/>
      <c r="G35" s="607"/>
      <c r="I35" s="16">
        <f>IF(SUM(I36:I45)&lt;0,"¡EXCESO DE CARACTERES!","")</f>
      </c>
      <c r="K35" s="38"/>
      <c r="L35" s="39"/>
      <c r="M35" s="5"/>
    </row>
    <row r="36" spans="1:13" ht="16.5" customHeight="1">
      <c r="A36" s="590"/>
      <c r="B36" s="591"/>
      <c r="C36" s="591"/>
      <c r="D36" s="591"/>
      <c r="E36" s="591"/>
      <c r="F36" s="591"/>
      <c r="G36" s="592"/>
      <c r="I36" s="375">
        <f>IF(K36=0,"",K36)</f>
      </c>
      <c r="K36" s="370">
        <f>IF(380-LEN(A36)&lt;0,380-LEN(A36),0)</f>
        <v>0</v>
      </c>
      <c r="L36" s="440">
        <f>IF(A36="",0,1)</f>
        <v>0</v>
      </c>
      <c r="M36" s="5"/>
    </row>
    <row r="37" spans="1:13" ht="16.5" customHeight="1">
      <c r="A37" s="569"/>
      <c r="B37" s="570"/>
      <c r="C37" s="570"/>
      <c r="D37" s="570"/>
      <c r="E37" s="570"/>
      <c r="F37" s="570"/>
      <c r="G37" s="571"/>
      <c r="I37" s="375"/>
      <c r="K37" s="370"/>
      <c r="L37" s="440"/>
      <c r="M37" s="5"/>
    </row>
    <row r="38" spans="1:13" ht="16.5" customHeight="1">
      <c r="A38" s="593"/>
      <c r="B38" s="594"/>
      <c r="C38" s="594"/>
      <c r="D38" s="594"/>
      <c r="E38" s="594"/>
      <c r="F38" s="594"/>
      <c r="G38" s="595"/>
      <c r="I38" s="375"/>
      <c r="K38" s="445"/>
      <c r="L38" s="446"/>
      <c r="M38" s="5"/>
    </row>
    <row r="39" spans="1:13" ht="16.5" customHeight="1">
      <c r="A39" s="629" t="s">
        <v>26</v>
      </c>
      <c r="B39" s="630"/>
      <c r="C39" s="630"/>
      <c r="D39" s="630"/>
      <c r="E39" s="630"/>
      <c r="F39" s="630"/>
      <c r="G39" s="631"/>
      <c r="I39" s="36"/>
      <c r="K39" s="565"/>
      <c r="L39" s="633"/>
      <c r="M39" s="5"/>
    </row>
    <row r="40" spans="1:13" s="4" customFormat="1" ht="16.5" customHeight="1">
      <c r="A40" s="602"/>
      <c r="B40" s="603"/>
      <c r="C40" s="603"/>
      <c r="D40" s="603"/>
      <c r="E40" s="603"/>
      <c r="F40" s="603"/>
      <c r="G40" s="604"/>
      <c r="I40" s="36"/>
      <c r="J40" s="1"/>
      <c r="K40" s="623"/>
      <c r="L40" s="634"/>
      <c r="M40" s="5"/>
    </row>
    <row r="41" spans="1:13" ht="16.5" customHeight="1">
      <c r="A41" s="590"/>
      <c r="B41" s="591"/>
      <c r="C41" s="591"/>
      <c r="D41" s="591"/>
      <c r="E41" s="591"/>
      <c r="F41" s="591"/>
      <c r="G41" s="592"/>
      <c r="I41" s="375">
        <f>IF(K41=0,"",K41)</f>
      </c>
      <c r="K41" s="370">
        <f>IF(580-LEN(A41)&lt;0,580-LEN(A41),0)</f>
        <v>0</v>
      </c>
      <c r="L41" s="440">
        <f>IF(A41="",0,1)</f>
        <v>0</v>
      </c>
      <c r="M41" s="5"/>
    </row>
    <row r="42" spans="1:13" ht="16.5" customHeight="1">
      <c r="A42" s="569"/>
      <c r="B42" s="570"/>
      <c r="C42" s="570"/>
      <c r="D42" s="570"/>
      <c r="E42" s="570"/>
      <c r="F42" s="570"/>
      <c r="G42" s="571"/>
      <c r="I42" s="375"/>
      <c r="K42" s="370"/>
      <c r="L42" s="440"/>
      <c r="M42" s="5"/>
    </row>
    <row r="43" spans="1:13" ht="16.5" customHeight="1">
      <c r="A43" s="569"/>
      <c r="B43" s="570"/>
      <c r="C43" s="570"/>
      <c r="D43" s="570"/>
      <c r="E43" s="570"/>
      <c r="F43" s="570"/>
      <c r="G43" s="571"/>
      <c r="I43" s="375"/>
      <c r="J43" s="4"/>
      <c r="K43" s="370"/>
      <c r="L43" s="440"/>
      <c r="M43" s="5"/>
    </row>
    <row r="44" spans="1:12" ht="16.5" customHeight="1">
      <c r="A44" s="569"/>
      <c r="B44" s="570"/>
      <c r="C44" s="570"/>
      <c r="D44" s="570"/>
      <c r="E44" s="570"/>
      <c r="F44" s="570"/>
      <c r="G44" s="571"/>
      <c r="I44" s="375"/>
      <c r="K44" s="370"/>
      <c r="L44" s="440"/>
    </row>
    <row r="45" spans="1:12" ht="16.5" customHeight="1" thickBot="1">
      <c r="A45" s="584"/>
      <c r="B45" s="585"/>
      <c r="C45" s="585"/>
      <c r="D45" s="585"/>
      <c r="E45" s="585"/>
      <c r="F45" s="585"/>
      <c r="G45" s="586"/>
      <c r="I45" s="375"/>
      <c r="K45" s="371"/>
      <c r="L45" s="441"/>
    </row>
    <row r="46" spans="1:12" ht="16.5" customHeight="1" thickBot="1">
      <c r="A46" s="355" t="str">
        <f>Carátula1!$A$45</f>
        <v>Ventanilla DeTIEC</v>
      </c>
      <c r="B46" s="355"/>
      <c r="C46" s="355"/>
      <c r="D46" s="6"/>
      <c r="E46" s="7"/>
      <c r="F46" s="7"/>
      <c r="G46" s="314" t="s">
        <v>363</v>
      </c>
      <c r="I46" s="449">
        <f>IF($L$46&gt;4,"- DATOS COMPLETOS -","")</f>
      </c>
      <c r="L46" s="34">
        <f>SUM(L11:L45)</f>
        <v>0</v>
      </c>
    </row>
    <row r="47" ht="16.5" customHeight="1">
      <c r="I47" s="449"/>
    </row>
    <row r="48" ht="16.5" customHeight="1">
      <c r="I48" s="449"/>
    </row>
    <row r="49" spans="9:13" ht="16.5" customHeight="1">
      <c r="I49" s="19" t="str">
        <f>IF($L$46&gt;4,"FAVOR PASAR A SGTE. PAG.","DATOS AÚN INCOMPLETOS")</f>
        <v>DATOS AÚN INCOMPLETOS</v>
      </c>
      <c r="M49" s="4"/>
    </row>
    <row r="50" s="44" customFormat="1" ht="16.5" customHeight="1"/>
  </sheetData>
  <sheetProtection password="C03D" sheet="1"/>
  <protectedRanges>
    <protectedRange sqref="A11 A20 A28 A36 A41" name="Rango1"/>
  </protectedRanges>
  <mergeCells count="42">
    <mergeCell ref="I11:I17"/>
    <mergeCell ref="K11:K17"/>
    <mergeCell ref="L11:L17"/>
    <mergeCell ref="K20:K26"/>
    <mergeCell ref="L20:L26"/>
    <mergeCell ref="K18:K19"/>
    <mergeCell ref="K39:K40"/>
    <mergeCell ref="L39:L40"/>
    <mergeCell ref="K28:K34"/>
    <mergeCell ref="L28:L34"/>
    <mergeCell ref="I28:I34"/>
    <mergeCell ref="I20:I26"/>
    <mergeCell ref="A4:G4"/>
    <mergeCell ref="A5:G6"/>
    <mergeCell ref="L18:L19"/>
    <mergeCell ref="I46:I48"/>
    <mergeCell ref="I36:I38"/>
    <mergeCell ref="K36:K38"/>
    <mergeCell ref="L36:L38"/>
    <mergeCell ref="I41:I45"/>
    <mergeCell ref="K41:K45"/>
    <mergeCell ref="L41:L45"/>
    <mergeCell ref="A35:G35"/>
    <mergeCell ref="A28:G34"/>
    <mergeCell ref="I1:I3"/>
    <mergeCell ref="I9:I10"/>
    <mergeCell ref="K9:K10"/>
    <mergeCell ref="L9:L10"/>
    <mergeCell ref="A1:G1"/>
    <mergeCell ref="A2:B2"/>
    <mergeCell ref="C2:E2"/>
    <mergeCell ref="F2:G2"/>
    <mergeCell ref="A20:G26"/>
    <mergeCell ref="A11:G17"/>
    <mergeCell ref="A36:G38"/>
    <mergeCell ref="A41:G45"/>
    <mergeCell ref="A46:C46"/>
    <mergeCell ref="A7:G8"/>
    <mergeCell ref="A27:G27"/>
    <mergeCell ref="A18:G19"/>
    <mergeCell ref="A9:G10"/>
    <mergeCell ref="A39:G40"/>
  </mergeCells>
  <dataValidations count="3">
    <dataValidation errorStyle="warning" type="textLength" operator="lessThanOrEqual" allowBlank="1" showInputMessage="1" showErrorMessage="1" prompt="Máx 870 caracteres&#10;&#10;(aprox. 145 palabras en 9 líneas)" sqref="A20:G26 A28:G34 A11:G17">
      <formula1>870</formula1>
    </dataValidation>
    <dataValidation errorStyle="warning" type="textLength" operator="lessThanOrEqual" showInputMessage="1" showErrorMessage="1" prompt="Máx 580 caracteres&#10;&#10;(aprox. 95 palabras en 6 líneas)" error="¡Se superó el máximo de caracteres permitido!" sqref="A41:G45">
      <formula1>580</formula1>
    </dataValidation>
    <dataValidation errorStyle="warning" type="textLength" operator="lessThanOrEqual" showInputMessage="1" showErrorMessage="1" prompt="Máx 380 Caracteres&#10;&#10;(aprox 65 palabras en 4 líneas) " error="¡Se superó el máximo de caracteres permitido!" sqref="A36">
      <formula1>380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62"/>
  <sheetViews>
    <sheetView tabSelected="1" zoomScalePageLayoutView="0" workbookViewId="0" topLeftCell="A1">
      <selection activeCell="H53" sqref="H53:I54"/>
    </sheetView>
  </sheetViews>
  <sheetFormatPr defaultColWidth="12.28125" defaultRowHeight="16.5" customHeight="1"/>
  <cols>
    <col min="1" max="1" width="7.7109375" style="3" customWidth="1"/>
    <col min="2" max="2" width="12.140625" style="1" customWidth="1"/>
    <col min="3" max="3" width="6.7109375" style="1" customWidth="1"/>
    <col min="4" max="4" width="10.28125" style="1" customWidth="1"/>
    <col min="5" max="5" width="10.8515625" style="1" customWidth="1"/>
    <col min="6" max="6" width="5.7109375" style="1" customWidth="1"/>
    <col min="7" max="7" width="14.28125" style="1" customWidth="1"/>
    <col min="8" max="8" width="10.8515625" style="1" customWidth="1"/>
    <col min="9" max="9" width="6.57421875" style="1" customWidth="1"/>
    <col min="10" max="10" width="2.7109375" style="1" customWidth="1"/>
    <col min="11" max="15" width="5.7109375" style="15" customWidth="1"/>
    <col min="16" max="16" width="2.7109375" style="1" customWidth="1"/>
    <col min="17" max="21" width="2.7109375" style="22" hidden="1" customWidth="1"/>
    <col min="22" max="22" width="18.7109375" style="20" hidden="1" customWidth="1"/>
    <col min="23" max="23" width="2.7109375" style="20" hidden="1" customWidth="1"/>
    <col min="24" max="24" width="2.7109375" style="44" hidden="1" customWidth="1"/>
    <col min="25" max="26" width="2.7109375" style="1" hidden="1" customWidth="1"/>
    <col min="27" max="27" width="2.7109375" style="44" hidden="1" customWidth="1"/>
    <col min="28" max="29" width="2.7109375" style="1" hidden="1" customWidth="1"/>
    <col min="30" max="30" width="2.7109375" style="44" hidden="1" customWidth="1"/>
    <col min="31" max="32" width="2.7109375" style="1" hidden="1" customWidth="1"/>
    <col min="33" max="33" width="2.7109375" style="44" hidden="1" customWidth="1"/>
    <col min="34" max="35" width="2.7109375" style="1" hidden="1" customWidth="1"/>
    <col min="36" max="36" width="2.7109375" style="44" hidden="1" customWidth="1"/>
    <col min="37" max="38" width="2.7109375" style="1" hidden="1" customWidth="1"/>
    <col min="39" max="39" width="2.7109375" style="1" customWidth="1"/>
    <col min="40" max="16384" width="12.28125" style="1" customWidth="1"/>
  </cols>
  <sheetData>
    <row r="1" spans="1:22" ht="16.5" customHeight="1" thickBot="1">
      <c r="A1" s="356" t="str">
        <f>Carátula1!$A$1</f>
        <v>Consejo Nacional de Ciencia y Tecnología - CONACYT</v>
      </c>
      <c r="B1" s="356"/>
      <c r="C1" s="356"/>
      <c r="D1" s="356"/>
      <c r="E1" s="356"/>
      <c r="F1" s="356"/>
      <c r="G1" s="356"/>
      <c r="H1" s="356"/>
      <c r="I1" s="356"/>
      <c r="K1" s="449">
        <f>IF($V$55&gt;20,"SI CONSIDERA COMPLETA LA TABLA...","")</f>
      </c>
      <c r="L1" s="449"/>
      <c r="M1" s="449"/>
      <c r="N1" s="449"/>
      <c r="O1" s="449"/>
      <c r="Q1" s="638" t="s">
        <v>293</v>
      </c>
      <c r="R1" s="639"/>
      <c r="S1" s="639"/>
      <c r="T1" s="639"/>
      <c r="U1" s="639"/>
      <c r="V1" s="258">
        <f>IF($V$55&gt;20,1,0)</f>
        <v>0</v>
      </c>
    </row>
    <row r="2" spans="1:15" ht="16.5" customHeight="1">
      <c r="A2" s="355" t="str">
        <f>Carátula1!$A$2</f>
        <v>Form_Propuesta_DeTIEC </v>
      </c>
      <c r="B2" s="355"/>
      <c r="C2" s="356" t="str">
        <f>Carátula1!$C$2</f>
        <v>Vigencia: Septiembre 2014</v>
      </c>
      <c r="D2" s="356"/>
      <c r="E2" s="356"/>
      <c r="F2" s="356"/>
      <c r="G2" s="310"/>
      <c r="H2" s="357" t="str">
        <f>Carátula1!$F$2</f>
        <v>Versión: 2</v>
      </c>
      <c r="I2" s="357"/>
      <c r="K2" s="449"/>
      <c r="L2" s="449"/>
      <c r="M2" s="449"/>
      <c r="N2" s="449"/>
      <c r="O2" s="449"/>
    </row>
    <row r="3" spans="1:15" ht="16.5" customHeight="1">
      <c r="A3" s="2"/>
      <c r="B3" s="2"/>
      <c r="C3" s="2"/>
      <c r="D3" s="2"/>
      <c r="E3" s="2"/>
      <c r="K3" s="449"/>
      <c r="L3" s="449"/>
      <c r="M3" s="449"/>
      <c r="N3" s="449"/>
      <c r="O3" s="449"/>
    </row>
    <row r="4" spans="1:15" ht="16.5" customHeight="1" thickBot="1">
      <c r="A4" s="559" t="str">
        <f>+Datos2!A4</f>
        <v>Propuesta de Proyecto</v>
      </c>
      <c r="B4" s="559"/>
      <c r="C4" s="559"/>
      <c r="D4" s="559"/>
      <c r="E4" s="559"/>
      <c r="F4" s="559"/>
      <c r="G4" s="559"/>
      <c r="H4" s="559"/>
      <c r="K4" s="683" t="str">
        <f>IF($V$55&gt;20,"FAVOR PASAR A SGTE. PAG.","DATOS AÚN INCOMPLETOS")</f>
        <v>DATOS AÚN INCOMPLETOS</v>
      </c>
      <c r="L4" s="683"/>
      <c r="M4" s="683"/>
      <c r="N4" s="683"/>
      <c r="O4" s="683"/>
    </row>
    <row r="5" spans="1:36" s="5" customFormat="1" ht="16.5" customHeight="1" thickBot="1">
      <c r="A5" s="560" t="s">
        <v>27</v>
      </c>
      <c r="B5" s="646"/>
      <c r="C5" s="646"/>
      <c r="D5" s="646"/>
      <c r="E5" s="646"/>
      <c r="F5" s="646"/>
      <c r="G5" s="646"/>
      <c r="H5" s="646"/>
      <c r="I5" s="647"/>
      <c r="K5" s="16"/>
      <c r="L5" s="16"/>
      <c r="M5" s="16"/>
      <c r="N5" s="16"/>
      <c r="O5" s="16"/>
      <c r="P5" s="1"/>
      <c r="Q5" s="22"/>
      <c r="R5" s="22"/>
      <c r="S5" s="22"/>
      <c r="T5" s="22"/>
      <c r="U5" s="22"/>
      <c r="V5" s="20"/>
      <c r="W5" s="20"/>
      <c r="X5" s="37"/>
      <c r="AA5" s="37"/>
      <c r="AD5" s="37"/>
      <c r="AG5" s="37"/>
      <c r="AJ5" s="37"/>
    </row>
    <row r="6" spans="1:36" s="5" customFormat="1" ht="15.75" customHeight="1">
      <c r="A6" s="611" t="s">
        <v>329</v>
      </c>
      <c r="B6" s="612"/>
      <c r="C6" s="612"/>
      <c r="D6" s="612"/>
      <c r="E6" s="612"/>
      <c r="F6" s="612"/>
      <c r="G6" s="612"/>
      <c r="H6" s="612"/>
      <c r="I6" s="613"/>
      <c r="K6" s="16"/>
      <c r="L6" s="16"/>
      <c r="M6" s="16"/>
      <c r="N6" s="16"/>
      <c r="O6" s="16"/>
      <c r="P6" s="1"/>
      <c r="Q6" s="685" t="s">
        <v>37</v>
      </c>
      <c r="R6" s="686"/>
      <c r="S6" s="686"/>
      <c r="T6" s="686"/>
      <c r="U6" s="686"/>
      <c r="V6" s="443" t="s">
        <v>36</v>
      </c>
      <c r="W6" s="20"/>
      <c r="X6" s="37"/>
      <c r="AA6" s="37"/>
      <c r="AD6" s="37"/>
      <c r="AG6" s="37"/>
      <c r="AJ6" s="37"/>
    </row>
    <row r="7" spans="1:36" s="5" customFormat="1" ht="15.75" customHeight="1">
      <c r="A7" s="587"/>
      <c r="B7" s="588"/>
      <c r="C7" s="588"/>
      <c r="D7" s="588"/>
      <c r="E7" s="588"/>
      <c r="F7" s="588"/>
      <c r="G7" s="588"/>
      <c r="H7" s="588"/>
      <c r="I7" s="589"/>
      <c r="P7" s="1"/>
      <c r="Q7" s="687"/>
      <c r="R7" s="688"/>
      <c r="S7" s="688"/>
      <c r="T7" s="688"/>
      <c r="U7" s="688"/>
      <c r="V7" s="689"/>
      <c r="W7" s="20"/>
      <c r="X7" s="37"/>
      <c r="AA7" s="37"/>
      <c r="AD7" s="37"/>
      <c r="AG7" s="37"/>
      <c r="AJ7" s="37"/>
    </row>
    <row r="8" spans="1:36" s="5" customFormat="1" ht="16.5" customHeight="1">
      <c r="A8" s="590"/>
      <c r="B8" s="591"/>
      <c r="C8" s="591"/>
      <c r="D8" s="591"/>
      <c r="E8" s="591"/>
      <c r="F8" s="591"/>
      <c r="G8" s="591"/>
      <c r="H8" s="591"/>
      <c r="I8" s="592"/>
      <c r="K8" s="684">
        <f>IF(Q8=0,"",Q8)</f>
      </c>
      <c r="L8" s="684"/>
      <c r="M8" s="684"/>
      <c r="N8" s="684"/>
      <c r="O8" s="684"/>
      <c r="P8" s="1"/>
      <c r="Q8" s="690">
        <f>IF(980-LEN(A8)&lt;0,980-LEN(A8),0)</f>
        <v>0</v>
      </c>
      <c r="R8" s="691"/>
      <c r="S8" s="691"/>
      <c r="T8" s="691"/>
      <c r="U8" s="691"/>
      <c r="V8" s="440">
        <f>IF(A8="",0,19)</f>
        <v>0</v>
      </c>
      <c r="W8" s="59"/>
      <c r="X8" s="37"/>
      <c r="AA8" s="37"/>
      <c r="AD8" s="37"/>
      <c r="AG8" s="37"/>
      <c r="AJ8" s="37"/>
    </row>
    <row r="9" spans="1:36" s="5" customFormat="1" ht="16.5" customHeight="1">
      <c r="A9" s="569"/>
      <c r="B9" s="570"/>
      <c r="C9" s="570"/>
      <c r="D9" s="570"/>
      <c r="E9" s="570"/>
      <c r="F9" s="570"/>
      <c r="G9" s="570"/>
      <c r="H9" s="570"/>
      <c r="I9" s="571"/>
      <c r="K9" s="684"/>
      <c r="L9" s="684"/>
      <c r="M9" s="684"/>
      <c r="N9" s="684"/>
      <c r="O9" s="684"/>
      <c r="P9" s="1"/>
      <c r="Q9" s="690"/>
      <c r="R9" s="691"/>
      <c r="S9" s="691"/>
      <c r="T9" s="691"/>
      <c r="U9" s="691"/>
      <c r="V9" s="440"/>
      <c r="W9" s="59"/>
      <c r="X9" s="37"/>
      <c r="AA9" s="37"/>
      <c r="AD9" s="37"/>
      <c r="AG9" s="37"/>
      <c r="AJ9" s="37"/>
    </row>
    <row r="10" spans="1:38" s="5" customFormat="1" ht="16.5" customHeight="1">
      <c r="A10" s="569"/>
      <c r="B10" s="570"/>
      <c r="C10" s="570"/>
      <c r="D10" s="570"/>
      <c r="E10" s="570"/>
      <c r="F10" s="570"/>
      <c r="G10" s="570"/>
      <c r="H10" s="570"/>
      <c r="I10" s="571"/>
      <c r="K10" s="684"/>
      <c r="L10" s="684"/>
      <c r="M10" s="684"/>
      <c r="N10" s="684"/>
      <c r="O10" s="684"/>
      <c r="P10" s="1"/>
      <c r="Q10" s="690"/>
      <c r="R10" s="691"/>
      <c r="S10" s="691"/>
      <c r="T10" s="691"/>
      <c r="U10" s="691"/>
      <c r="V10" s="440"/>
      <c r="W10" s="58"/>
      <c r="X10" s="695">
        <f>SUM(X12:AL15)</f>
        <v>5</v>
      </c>
      <c r="Y10" s="695"/>
      <c r="Z10" s="695"/>
      <c r="AA10" s="696" t="str">
        <f>IF(X10&lt;10,"(Al menos las 2 primeras filas","")</f>
        <v>(Al menos las 2 primeras filas</v>
      </c>
      <c r="AB10" s="697"/>
      <c r="AC10" s="697"/>
      <c r="AD10" s="697"/>
      <c r="AE10" s="697"/>
      <c r="AF10" s="697"/>
      <c r="AG10" s="697"/>
      <c r="AH10" s="697"/>
      <c r="AI10" s="697"/>
      <c r="AJ10" s="697"/>
      <c r="AK10" s="697"/>
      <c r="AL10" s="698"/>
    </row>
    <row r="11" spans="1:38" s="5" customFormat="1" ht="16.5" customHeight="1">
      <c r="A11" s="569"/>
      <c r="B11" s="570"/>
      <c r="C11" s="570"/>
      <c r="D11" s="570"/>
      <c r="E11" s="570"/>
      <c r="F11" s="570"/>
      <c r="G11" s="570"/>
      <c r="H11" s="570"/>
      <c r="I11" s="571"/>
      <c r="K11" s="684"/>
      <c r="L11" s="684"/>
      <c r="M11" s="684"/>
      <c r="N11" s="684"/>
      <c r="O11" s="684"/>
      <c r="P11" s="14"/>
      <c r="Q11" s="690"/>
      <c r="R11" s="691"/>
      <c r="S11" s="691"/>
      <c r="T11" s="691"/>
      <c r="U11" s="691"/>
      <c r="V11" s="440"/>
      <c r="W11" s="58"/>
      <c r="X11" s="695"/>
      <c r="Y11" s="695"/>
      <c r="Z11" s="695"/>
      <c r="AA11" s="699" t="str">
        <f>IF(X10&lt;10,"deben estar detalladas por completo)","")</f>
        <v>deben estar detalladas por completo)</v>
      </c>
      <c r="AB11" s="700"/>
      <c r="AC11" s="700"/>
      <c r="AD11" s="700"/>
      <c r="AE11" s="700"/>
      <c r="AF11" s="700"/>
      <c r="AG11" s="700"/>
      <c r="AH11" s="700"/>
      <c r="AI11" s="700"/>
      <c r="AJ11" s="700"/>
      <c r="AK11" s="700"/>
      <c r="AL11" s="701"/>
    </row>
    <row r="12" spans="1:38" s="5" customFormat="1" ht="16.5" customHeight="1">
      <c r="A12" s="569"/>
      <c r="B12" s="570"/>
      <c r="C12" s="570"/>
      <c r="D12" s="570"/>
      <c r="E12" s="570"/>
      <c r="F12" s="570"/>
      <c r="G12" s="570"/>
      <c r="H12" s="570"/>
      <c r="I12" s="571"/>
      <c r="K12" s="684"/>
      <c r="L12" s="684"/>
      <c r="M12" s="684"/>
      <c r="N12" s="684"/>
      <c r="O12" s="684"/>
      <c r="P12" s="1"/>
      <c r="Q12" s="690"/>
      <c r="R12" s="691"/>
      <c r="S12" s="691"/>
      <c r="T12" s="691"/>
      <c r="U12" s="691"/>
      <c r="V12" s="440"/>
      <c r="W12" s="58"/>
      <c r="X12" s="695">
        <f>IF(A17="",0,1)</f>
        <v>0</v>
      </c>
      <c r="Y12" s="695"/>
      <c r="Z12" s="695"/>
      <c r="AA12" s="695">
        <f>IF(B17="",0,1)</f>
        <v>0</v>
      </c>
      <c r="AB12" s="695"/>
      <c r="AC12" s="695"/>
      <c r="AD12" s="695">
        <f>IF(D17="",0,1)</f>
        <v>0</v>
      </c>
      <c r="AE12" s="695"/>
      <c r="AF12" s="695"/>
      <c r="AG12" s="695">
        <f>IF(E17="",0,1)</f>
        <v>0</v>
      </c>
      <c r="AH12" s="695"/>
      <c r="AI12" s="695"/>
      <c r="AJ12" s="695">
        <f>IF(H17="",0,1)</f>
        <v>0</v>
      </c>
      <c r="AK12" s="695"/>
      <c r="AL12" s="695"/>
    </row>
    <row r="13" spans="1:38" s="5" customFormat="1" ht="16.5" customHeight="1">
      <c r="A13" s="569"/>
      <c r="B13" s="570"/>
      <c r="C13" s="570"/>
      <c r="D13" s="570"/>
      <c r="E13" s="570"/>
      <c r="F13" s="570"/>
      <c r="G13" s="570"/>
      <c r="H13" s="570"/>
      <c r="I13" s="571"/>
      <c r="K13" s="684"/>
      <c r="L13" s="684"/>
      <c r="M13" s="684"/>
      <c r="N13" s="684"/>
      <c r="O13" s="684"/>
      <c r="P13" s="1"/>
      <c r="Q13" s="690"/>
      <c r="R13" s="691"/>
      <c r="S13" s="691"/>
      <c r="T13" s="691"/>
      <c r="U13" s="691"/>
      <c r="V13" s="440"/>
      <c r="W13" s="58"/>
      <c r="X13" s="695"/>
      <c r="Y13" s="695"/>
      <c r="Z13" s="695"/>
      <c r="AA13" s="695"/>
      <c r="AB13" s="695"/>
      <c r="AC13" s="695"/>
      <c r="AD13" s="695"/>
      <c r="AE13" s="695"/>
      <c r="AF13" s="695"/>
      <c r="AG13" s="695"/>
      <c r="AH13" s="695"/>
      <c r="AI13" s="695"/>
      <c r="AJ13" s="695"/>
      <c r="AK13" s="695"/>
      <c r="AL13" s="695"/>
    </row>
    <row r="14" spans="1:38" s="5" customFormat="1" ht="16.5" customHeight="1">
      <c r="A14" s="569"/>
      <c r="B14" s="570"/>
      <c r="C14" s="570"/>
      <c r="D14" s="570"/>
      <c r="E14" s="570"/>
      <c r="F14" s="570"/>
      <c r="G14" s="570"/>
      <c r="H14" s="570"/>
      <c r="I14" s="571"/>
      <c r="K14" s="684"/>
      <c r="L14" s="684"/>
      <c r="M14" s="684"/>
      <c r="N14" s="684"/>
      <c r="O14" s="684"/>
      <c r="P14" s="1"/>
      <c r="Q14" s="690"/>
      <c r="R14" s="691"/>
      <c r="S14" s="691"/>
      <c r="T14" s="691"/>
      <c r="U14" s="691"/>
      <c r="V14" s="440"/>
      <c r="W14" s="58"/>
      <c r="X14" s="695">
        <f>IF(A19="",0,1)</f>
        <v>1</v>
      </c>
      <c r="Y14" s="695"/>
      <c r="Z14" s="695"/>
      <c r="AA14" s="695">
        <f>IF(B19="",0,1)</f>
        <v>1</v>
      </c>
      <c r="AB14" s="695"/>
      <c r="AC14" s="695"/>
      <c r="AD14" s="695">
        <f>IF(D19="",0,1)</f>
        <v>1</v>
      </c>
      <c r="AE14" s="695"/>
      <c r="AF14" s="695"/>
      <c r="AG14" s="695">
        <f>IF(E19="",0,1)</f>
        <v>1</v>
      </c>
      <c r="AH14" s="695"/>
      <c r="AI14" s="695"/>
      <c r="AJ14" s="695">
        <f>IF(H19="",0,1)</f>
        <v>1</v>
      </c>
      <c r="AK14" s="695"/>
      <c r="AL14" s="695"/>
    </row>
    <row r="15" spans="1:38" s="5" customFormat="1" ht="16.5" customHeight="1">
      <c r="A15" s="593"/>
      <c r="B15" s="594"/>
      <c r="C15" s="594"/>
      <c r="D15" s="594"/>
      <c r="E15" s="594"/>
      <c r="F15" s="594"/>
      <c r="G15" s="594"/>
      <c r="H15" s="594"/>
      <c r="I15" s="595"/>
      <c r="K15" s="684"/>
      <c r="L15" s="684"/>
      <c r="M15" s="684"/>
      <c r="N15" s="684"/>
      <c r="O15" s="684"/>
      <c r="P15" s="1"/>
      <c r="Q15" s="692"/>
      <c r="R15" s="693"/>
      <c r="S15" s="693"/>
      <c r="T15" s="693"/>
      <c r="U15" s="693"/>
      <c r="V15" s="440"/>
      <c r="W15" s="58"/>
      <c r="X15" s="695"/>
      <c r="Y15" s="695"/>
      <c r="Z15" s="695"/>
      <c r="AA15" s="695"/>
      <c r="AB15" s="695"/>
      <c r="AC15" s="695"/>
      <c r="AD15" s="695"/>
      <c r="AE15" s="695"/>
      <c r="AF15" s="695"/>
      <c r="AG15" s="695"/>
      <c r="AH15" s="695"/>
      <c r="AI15" s="695"/>
      <c r="AJ15" s="695"/>
      <c r="AK15" s="695"/>
      <c r="AL15" s="695"/>
    </row>
    <row r="16" spans="1:38" s="5" customFormat="1" ht="25.5">
      <c r="A16" s="244" t="s">
        <v>352</v>
      </c>
      <c r="B16" s="648" t="s">
        <v>353</v>
      </c>
      <c r="C16" s="648"/>
      <c r="D16" s="347" t="s">
        <v>354</v>
      </c>
      <c r="E16" s="648" t="s">
        <v>355</v>
      </c>
      <c r="F16" s="648"/>
      <c r="G16" s="313" t="s">
        <v>330</v>
      </c>
      <c r="H16" s="648" t="s">
        <v>305</v>
      </c>
      <c r="I16" s="649"/>
      <c r="K16" s="682">
        <f>IF(SUM(K17:O54)&lt;0,"¡EXCESO DE CARACTERES!","")</f>
      </c>
      <c r="L16" s="682"/>
      <c r="M16" s="682"/>
      <c r="N16" s="682"/>
      <c r="O16" s="682"/>
      <c r="P16" s="1"/>
      <c r="Q16" s="61" t="s">
        <v>49</v>
      </c>
      <c r="R16" s="62" t="s">
        <v>42</v>
      </c>
      <c r="S16" s="62" t="s">
        <v>47</v>
      </c>
      <c r="T16" s="62" t="s">
        <v>48</v>
      </c>
      <c r="U16" s="63" t="s">
        <v>49</v>
      </c>
      <c r="V16" s="33"/>
      <c r="W16" s="58"/>
      <c r="X16" s="676" t="s">
        <v>41</v>
      </c>
      <c r="Y16" s="677"/>
      <c r="Z16" s="677"/>
      <c r="AA16" s="677"/>
      <c r="AB16" s="677"/>
      <c r="AC16" s="677"/>
      <c r="AD16" s="677"/>
      <c r="AE16" s="677"/>
      <c r="AF16" s="677"/>
      <c r="AG16" s="677"/>
      <c r="AH16" s="677"/>
      <c r="AI16" s="677"/>
      <c r="AJ16" s="677"/>
      <c r="AK16" s="677"/>
      <c r="AL16" s="678"/>
    </row>
    <row r="17" spans="1:38" s="5" customFormat="1" ht="12" customHeight="1">
      <c r="A17" s="645"/>
      <c r="B17" s="640"/>
      <c r="C17" s="640"/>
      <c r="D17" s="640"/>
      <c r="E17" s="640"/>
      <c r="F17" s="640"/>
      <c r="G17" s="702">
        <v>0</v>
      </c>
      <c r="H17" s="640"/>
      <c r="I17" s="641"/>
      <c r="J17" s="55"/>
      <c r="K17" s="85">
        <f>IF(Q17=0,"",Q17)</f>
      </c>
      <c r="L17" s="85">
        <f>IF(R17=0,"",R17)</f>
      </c>
      <c r="M17" s="85">
        <f>IF(S17=0,"",S17)</f>
      </c>
      <c r="N17" s="85">
        <f>IF(T17=0,"",T17)</f>
      </c>
      <c r="O17" s="85">
        <f>IF(U17=0,"",U17)</f>
      </c>
      <c r="P17" s="1"/>
      <c r="Q17" s="663">
        <f>IF(20-LEN(A17)&lt;0,20-LEN(A17),0)</f>
        <v>0</v>
      </c>
      <c r="R17" s="664">
        <f>IF(50-LEN(B17)&lt;0,50-LEN(B17),0)</f>
        <v>0</v>
      </c>
      <c r="S17" s="664">
        <f>IF(20-LEN(D17)&lt;0,20-LEN(D17),0)</f>
        <v>0</v>
      </c>
      <c r="T17" s="664">
        <f>IF(50-LEN(E17)&lt;0,50-LEN(E17),0)</f>
        <v>0</v>
      </c>
      <c r="U17" s="665">
        <f>IF(50-LEN(H17)&lt;0,50-LEN(H17),0)</f>
        <v>0</v>
      </c>
      <c r="V17" s="440">
        <f>IF(OR(A17="",B17="",D17="",E17="",H17="",A17="_",B17="_",D17="_",E17="_",H17="_"),0,1)</f>
        <v>0</v>
      </c>
      <c r="W17" s="440"/>
      <c r="X17" s="661" t="s">
        <v>44</v>
      </c>
      <c r="Y17" s="662"/>
      <c r="Z17" s="662"/>
      <c r="AA17" s="662" t="s">
        <v>43</v>
      </c>
      <c r="AB17" s="662"/>
      <c r="AC17" s="662"/>
      <c r="AD17" s="662" t="s">
        <v>45</v>
      </c>
      <c r="AE17" s="662"/>
      <c r="AF17" s="662"/>
      <c r="AG17" s="662" t="s">
        <v>306</v>
      </c>
      <c r="AH17" s="662"/>
      <c r="AI17" s="662"/>
      <c r="AJ17" s="662" t="s">
        <v>46</v>
      </c>
      <c r="AK17" s="662"/>
      <c r="AL17" s="673"/>
    </row>
    <row r="18" spans="1:38" s="5" customFormat="1" ht="12" customHeight="1">
      <c r="A18" s="644"/>
      <c r="B18" s="642"/>
      <c r="C18" s="642"/>
      <c r="D18" s="642"/>
      <c r="E18" s="642"/>
      <c r="F18" s="642"/>
      <c r="G18" s="651"/>
      <c r="H18" s="642"/>
      <c r="I18" s="643"/>
      <c r="J18" s="55"/>
      <c r="K18" s="694" t="str">
        <f>AA10</f>
        <v>(Al menos las 2 primeras filas</v>
      </c>
      <c r="L18" s="694"/>
      <c r="M18" s="694"/>
      <c r="N18" s="694"/>
      <c r="O18" s="694"/>
      <c r="P18" s="1"/>
      <c r="Q18" s="663"/>
      <c r="R18" s="664"/>
      <c r="S18" s="664"/>
      <c r="T18" s="664"/>
      <c r="U18" s="665"/>
      <c r="V18" s="440"/>
      <c r="W18" s="440"/>
      <c r="X18" s="661"/>
      <c r="Y18" s="662"/>
      <c r="Z18" s="662"/>
      <c r="AA18" s="662"/>
      <c r="AB18" s="662"/>
      <c r="AC18" s="662"/>
      <c r="AD18" s="662"/>
      <c r="AE18" s="662"/>
      <c r="AF18" s="662"/>
      <c r="AG18" s="662"/>
      <c r="AH18" s="662"/>
      <c r="AI18" s="662"/>
      <c r="AJ18" s="662"/>
      <c r="AK18" s="662"/>
      <c r="AL18" s="673"/>
    </row>
    <row r="19" spans="1:38" s="5" customFormat="1" ht="12" customHeight="1">
      <c r="A19" s="644" t="str">
        <f>Z19</f>
        <v>_</v>
      </c>
      <c r="B19" s="642" t="str">
        <f>AC19</f>
        <v>_</v>
      </c>
      <c r="C19" s="642"/>
      <c r="D19" s="642" t="str">
        <f>AF19</f>
        <v>_</v>
      </c>
      <c r="E19" s="642" t="str">
        <f>AI19</f>
        <v>_</v>
      </c>
      <c r="F19" s="642"/>
      <c r="G19" s="650">
        <v>0</v>
      </c>
      <c r="H19" s="642" t="str">
        <f>AL19</f>
        <v>_</v>
      </c>
      <c r="I19" s="643"/>
      <c r="J19" s="55"/>
      <c r="K19" s="85">
        <f>IF(Q19=0,"",Q19)</f>
      </c>
      <c r="L19" s="85">
        <f>IF(R19=0,"",R19)</f>
      </c>
      <c r="M19" s="85">
        <f>IF(S19=0,"",S19)</f>
      </c>
      <c r="N19" s="85">
        <f>IF(T19=0,"",T19)</f>
      </c>
      <c r="O19" s="85">
        <f>IF(U19=0,"",U19)</f>
      </c>
      <c r="P19" s="1"/>
      <c r="Q19" s="668">
        <f>IF(20-LEN(A19)&lt;0,20-LEN(A19),0)</f>
        <v>0</v>
      </c>
      <c r="R19" s="669">
        <f>IF(50-LEN(B19)&lt;0,50-LEN(B19),0)</f>
        <v>0</v>
      </c>
      <c r="S19" s="669">
        <f>IF(20-LEN(D19)&lt;0,20-LEN(D19),0)</f>
        <v>0</v>
      </c>
      <c r="T19" s="669">
        <f>IF(50-LEN(E19)&lt;0,50-LEN(E19),0)</f>
        <v>0</v>
      </c>
      <c r="U19" s="670">
        <f>IF(50-LEN(H19)&lt;0,50-LEN(H19),0)</f>
        <v>0</v>
      </c>
      <c r="V19" s="564">
        <f>IF(OR(A19="",B19="",D19="",E19="",H19="",A19="_",B19="_",D19="_",E19="_",H19="_"),0,1)</f>
        <v>0</v>
      </c>
      <c r="W19" s="58"/>
      <c r="X19" s="660">
        <f>IF(A17="",1,0)</f>
        <v>1</v>
      </c>
      <c r="Y19" s="666">
        <f>IF(A17="_",1,0)</f>
        <v>0</v>
      </c>
      <c r="Z19" s="666" t="str">
        <f>IF(X19=Y19,"","_")</f>
        <v>_</v>
      </c>
      <c r="AA19" s="666">
        <f>IF(B17="",1,0)</f>
        <v>1</v>
      </c>
      <c r="AB19" s="666">
        <f>IF(B17="_",1,0)</f>
        <v>0</v>
      </c>
      <c r="AC19" s="666" t="str">
        <f>IF(AA19=AB19,"","_")</f>
        <v>_</v>
      </c>
      <c r="AD19" s="666">
        <f>IF(D17="",1,0)</f>
        <v>1</v>
      </c>
      <c r="AE19" s="666">
        <f>IF(D17="_",1,0)</f>
        <v>0</v>
      </c>
      <c r="AF19" s="666" t="str">
        <f>IF(AD19=AE19,"","_")</f>
        <v>_</v>
      </c>
      <c r="AG19" s="666">
        <f>IF(E17="",1,0)</f>
        <v>1</v>
      </c>
      <c r="AH19" s="666">
        <f>IF(E17="_",1,0)</f>
        <v>0</v>
      </c>
      <c r="AI19" s="666" t="str">
        <f>IF(AG19=AH19,"","_")</f>
        <v>_</v>
      </c>
      <c r="AJ19" s="666">
        <f>IF(H17="",1,0)</f>
        <v>1</v>
      </c>
      <c r="AK19" s="666">
        <f>IF(H17="_",1,0)</f>
        <v>0</v>
      </c>
      <c r="AL19" s="674" t="str">
        <f>IF(AJ19=AK19,"","_")</f>
        <v>_</v>
      </c>
    </row>
    <row r="20" spans="1:38" s="5" customFormat="1" ht="12" customHeight="1">
      <c r="A20" s="644"/>
      <c r="B20" s="642"/>
      <c r="C20" s="642"/>
      <c r="D20" s="642"/>
      <c r="E20" s="642"/>
      <c r="F20" s="642"/>
      <c r="G20" s="651"/>
      <c r="H20" s="642"/>
      <c r="I20" s="643"/>
      <c r="J20" s="55"/>
      <c r="K20" s="694" t="str">
        <f>AA11</f>
        <v>deben estar detalladas por completo)</v>
      </c>
      <c r="L20" s="694"/>
      <c r="M20" s="694"/>
      <c r="N20" s="694"/>
      <c r="O20" s="694"/>
      <c r="P20" s="1"/>
      <c r="Q20" s="663"/>
      <c r="R20" s="664"/>
      <c r="S20" s="664"/>
      <c r="T20" s="664"/>
      <c r="U20" s="665"/>
      <c r="V20" s="440"/>
      <c r="W20" s="58"/>
      <c r="X20" s="660"/>
      <c r="Y20" s="666"/>
      <c r="Z20" s="666"/>
      <c r="AA20" s="666"/>
      <c r="AB20" s="666"/>
      <c r="AC20" s="666"/>
      <c r="AD20" s="666"/>
      <c r="AE20" s="666"/>
      <c r="AF20" s="666"/>
      <c r="AG20" s="666"/>
      <c r="AH20" s="666"/>
      <c r="AI20" s="666"/>
      <c r="AJ20" s="666"/>
      <c r="AK20" s="666"/>
      <c r="AL20" s="674"/>
    </row>
    <row r="21" spans="1:38" s="5" customFormat="1" ht="12" customHeight="1">
      <c r="A21" s="644" t="str">
        <f>Z21</f>
        <v>_</v>
      </c>
      <c r="B21" s="642" t="str">
        <f>AC21</f>
        <v>_</v>
      </c>
      <c r="C21" s="642"/>
      <c r="D21" s="642" t="str">
        <f>AF21</f>
        <v>_</v>
      </c>
      <c r="E21" s="642" t="str">
        <f>AI21</f>
        <v>_</v>
      </c>
      <c r="F21" s="642"/>
      <c r="G21" s="650">
        <v>0</v>
      </c>
      <c r="H21" s="642" t="str">
        <f>AL21</f>
        <v>_</v>
      </c>
      <c r="I21" s="643"/>
      <c r="J21" s="55"/>
      <c r="K21" s="667">
        <f>IF(Q21=0,"",Q21)</f>
      </c>
      <c r="L21" s="667">
        <f>IF(R21=0,"",R21)</f>
      </c>
      <c r="M21" s="667">
        <f>IF(S21=0,"",S21)</f>
      </c>
      <c r="N21" s="667">
        <f>IF(T21=0,"",T21)</f>
      </c>
      <c r="O21" s="667">
        <f>IF(U21=0,"",U21)</f>
      </c>
      <c r="P21" s="1"/>
      <c r="Q21" s="668">
        <f>IF(20-LEN(A21)&lt;0,20-LEN(A21),0)</f>
        <v>0</v>
      </c>
      <c r="R21" s="669">
        <f>IF(50-LEN(B21)&lt;0,50-LEN(B21),0)</f>
        <v>0</v>
      </c>
      <c r="S21" s="669">
        <f>IF(20-LEN(D21)&lt;0,20-LEN(D21),0)</f>
        <v>0</v>
      </c>
      <c r="T21" s="669">
        <f>IF(50-LEN(E21)&lt;0,50-LEN(E21),0)</f>
        <v>0</v>
      </c>
      <c r="U21" s="670">
        <f>IF(50-LEN(H21)&lt;0,50-LEN(H21),0)</f>
        <v>0</v>
      </c>
      <c r="V21" s="564">
        <f>IF(OR(A21="",B21="",D21="",E21="",H21="",A21="_",B21="_",D21="_",E21="_",H21="_"),0,1)</f>
        <v>0</v>
      </c>
      <c r="W21" s="58"/>
      <c r="X21" s="660">
        <f>IF(A19="",1,0)</f>
        <v>0</v>
      </c>
      <c r="Y21" s="666">
        <f>IF(A19="_",1,0)</f>
        <v>1</v>
      </c>
      <c r="Z21" s="666" t="str">
        <f>IF(X21=Y21,"","_")</f>
        <v>_</v>
      </c>
      <c r="AA21" s="666">
        <f>IF(B19="",1,0)</f>
        <v>0</v>
      </c>
      <c r="AB21" s="666">
        <f>IF(B19="_",1,0)</f>
        <v>1</v>
      </c>
      <c r="AC21" s="666" t="str">
        <f>IF(AA21=AB21,"","_")</f>
        <v>_</v>
      </c>
      <c r="AD21" s="666">
        <f>IF(D19="",1,0)</f>
        <v>0</v>
      </c>
      <c r="AE21" s="666">
        <f>IF(D19="_",1,0)</f>
        <v>1</v>
      </c>
      <c r="AF21" s="666" t="str">
        <f>IF(AD21=AE21,"","_")</f>
        <v>_</v>
      </c>
      <c r="AG21" s="666">
        <f>IF(E19="",1,0)</f>
        <v>0</v>
      </c>
      <c r="AH21" s="666">
        <f>IF(E19="_",1,0)</f>
        <v>1</v>
      </c>
      <c r="AI21" s="666" t="str">
        <f>IF(AG21=AH21,"","_")</f>
        <v>_</v>
      </c>
      <c r="AJ21" s="666">
        <f>IF(H19="",1,0)</f>
        <v>0</v>
      </c>
      <c r="AK21" s="666">
        <f>IF(H19="_",1,0)</f>
        <v>1</v>
      </c>
      <c r="AL21" s="674" t="str">
        <f>IF(AJ21=AK21,"","_")</f>
        <v>_</v>
      </c>
    </row>
    <row r="22" spans="1:38" s="5" customFormat="1" ht="12" customHeight="1">
      <c r="A22" s="644"/>
      <c r="B22" s="642"/>
      <c r="C22" s="642"/>
      <c r="D22" s="642"/>
      <c r="E22" s="642"/>
      <c r="F22" s="642"/>
      <c r="G22" s="651"/>
      <c r="H22" s="642"/>
      <c r="I22" s="643"/>
      <c r="J22" s="55"/>
      <c r="K22" s="667"/>
      <c r="L22" s="667"/>
      <c r="M22" s="667"/>
      <c r="N22" s="667"/>
      <c r="O22" s="667"/>
      <c r="P22" s="1"/>
      <c r="Q22" s="663"/>
      <c r="R22" s="664"/>
      <c r="S22" s="664"/>
      <c r="T22" s="664"/>
      <c r="U22" s="665"/>
      <c r="V22" s="440"/>
      <c r="W22" s="58"/>
      <c r="X22" s="660"/>
      <c r="Y22" s="666"/>
      <c r="Z22" s="666"/>
      <c r="AA22" s="666"/>
      <c r="AB22" s="666"/>
      <c r="AC22" s="666"/>
      <c r="AD22" s="666"/>
      <c r="AE22" s="666"/>
      <c r="AF22" s="666"/>
      <c r="AG22" s="666"/>
      <c r="AH22" s="666"/>
      <c r="AI22" s="666"/>
      <c r="AJ22" s="666"/>
      <c r="AK22" s="666"/>
      <c r="AL22" s="674"/>
    </row>
    <row r="23" spans="1:38" s="5" customFormat="1" ht="12" customHeight="1">
      <c r="A23" s="644" t="str">
        <f>Z23</f>
        <v>_</v>
      </c>
      <c r="B23" s="642" t="str">
        <f>AC23</f>
        <v>_</v>
      </c>
      <c r="C23" s="642"/>
      <c r="D23" s="642" t="str">
        <f>AF23</f>
        <v>_</v>
      </c>
      <c r="E23" s="642" t="str">
        <f>AI23</f>
        <v>_</v>
      </c>
      <c r="F23" s="642"/>
      <c r="G23" s="650">
        <v>0</v>
      </c>
      <c r="H23" s="642" t="str">
        <f>AL23</f>
        <v>_</v>
      </c>
      <c r="I23" s="643"/>
      <c r="J23" s="55"/>
      <c r="K23" s="667">
        <f>IF(Q23=0,"",Q23)</f>
      </c>
      <c r="L23" s="667">
        <f>IF(R23=0,"",R23)</f>
      </c>
      <c r="M23" s="667">
        <f>IF(S23=0,"",S23)</f>
      </c>
      <c r="N23" s="667">
        <f>IF(T23=0,"",T23)</f>
      </c>
      <c r="O23" s="667">
        <f>IF(U23=0,"",U23)</f>
      </c>
      <c r="P23" s="1"/>
      <c r="Q23" s="668">
        <f>IF(20-LEN(A23)&lt;0,20-LEN(A23),0)</f>
        <v>0</v>
      </c>
      <c r="R23" s="669">
        <f>IF(50-LEN(B23)&lt;0,50-LEN(B23),0)</f>
        <v>0</v>
      </c>
      <c r="S23" s="669">
        <f>IF(20-LEN(D23)&lt;0,20-LEN(D23),0)</f>
        <v>0</v>
      </c>
      <c r="T23" s="669">
        <f>IF(50-LEN(E23)&lt;0,50-LEN(E23),0)</f>
        <v>0</v>
      </c>
      <c r="U23" s="670">
        <f>IF(50-LEN(H23)&lt;0,50-LEN(H23),0)</f>
        <v>0</v>
      </c>
      <c r="V23" s="564">
        <f>IF(OR(A23="",B23="",D23="",E23="",H23="",A23="_",B23="_",D23="_",E23="_",H23="_"),0,1)</f>
        <v>0</v>
      </c>
      <c r="W23" s="58"/>
      <c r="X23" s="660">
        <f>IF(A21="",1,0)</f>
        <v>0</v>
      </c>
      <c r="Y23" s="666">
        <f>IF(A21="_",1,0)</f>
        <v>1</v>
      </c>
      <c r="Z23" s="666" t="str">
        <f>IF(X23=Y23,"","_")</f>
        <v>_</v>
      </c>
      <c r="AA23" s="666">
        <f>IF(B21="",1,0)</f>
        <v>0</v>
      </c>
      <c r="AB23" s="666">
        <f>IF(B21="_",1,0)</f>
        <v>1</v>
      </c>
      <c r="AC23" s="666" t="str">
        <f>IF(AA23=AB23,"","_")</f>
        <v>_</v>
      </c>
      <c r="AD23" s="666">
        <f>IF(D21="",1,0)</f>
        <v>0</v>
      </c>
      <c r="AE23" s="666">
        <f>IF(D21="_",1,0)</f>
        <v>1</v>
      </c>
      <c r="AF23" s="666" t="str">
        <f>IF(AD23=AE23,"","_")</f>
        <v>_</v>
      </c>
      <c r="AG23" s="666">
        <f>IF(E21="",1,0)</f>
        <v>0</v>
      </c>
      <c r="AH23" s="666">
        <f>IF(E21="_",1,0)</f>
        <v>1</v>
      </c>
      <c r="AI23" s="666" t="str">
        <f>IF(AG23=AH23,"","_")</f>
        <v>_</v>
      </c>
      <c r="AJ23" s="666">
        <f>IF(H21="",1,0)</f>
        <v>0</v>
      </c>
      <c r="AK23" s="666">
        <f>IF(H21="_",1,0)</f>
        <v>1</v>
      </c>
      <c r="AL23" s="674" t="str">
        <f>IF(AJ23=AK23,"","_")</f>
        <v>_</v>
      </c>
    </row>
    <row r="24" spans="1:38" s="5" customFormat="1" ht="12" customHeight="1">
      <c r="A24" s="644"/>
      <c r="B24" s="642"/>
      <c r="C24" s="642"/>
      <c r="D24" s="642"/>
      <c r="E24" s="642"/>
      <c r="F24" s="642"/>
      <c r="G24" s="651"/>
      <c r="H24" s="642"/>
      <c r="I24" s="643"/>
      <c r="J24" s="55"/>
      <c r="K24" s="667"/>
      <c r="L24" s="667"/>
      <c r="M24" s="667"/>
      <c r="N24" s="667"/>
      <c r="O24" s="667"/>
      <c r="P24" s="1"/>
      <c r="Q24" s="663"/>
      <c r="R24" s="664"/>
      <c r="S24" s="664"/>
      <c r="T24" s="664"/>
      <c r="U24" s="665"/>
      <c r="V24" s="440"/>
      <c r="W24" s="58"/>
      <c r="X24" s="660"/>
      <c r="Y24" s="666"/>
      <c r="Z24" s="666"/>
      <c r="AA24" s="666"/>
      <c r="AB24" s="666"/>
      <c r="AC24" s="666"/>
      <c r="AD24" s="666"/>
      <c r="AE24" s="666"/>
      <c r="AF24" s="666"/>
      <c r="AG24" s="666"/>
      <c r="AH24" s="666"/>
      <c r="AI24" s="666"/>
      <c r="AJ24" s="666"/>
      <c r="AK24" s="666"/>
      <c r="AL24" s="674"/>
    </row>
    <row r="25" spans="1:38" s="5" customFormat="1" ht="12" customHeight="1">
      <c r="A25" s="644" t="str">
        <f>Z25</f>
        <v>_</v>
      </c>
      <c r="B25" s="642" t="str">
        <f>AC25</f>
        <v>_</v>
      </c>
      <c r="C25" s="642"/>
      <c r="D25" s="642" t="str">
        <f>AF25</f>
        <v>_</v>
      </c>
      <c r="E25" s="642" t="str">
        <f>AI25</f>
        <v>_</v>
      </c>
      <c r="F25" s="642"/>
      <c r="G25" s="650">
        <v>0</v>
      </c>
      <c r="H25" s="642" t="str">
        <f>AL25</f>
        <v>_</v>
      </c>
      <c r="I25" s="643"/>
      <c r="J25" s="55"/>
      <c r="K25" s="667">
        <f>IF(Q25=0,"",Q25)</f>
      </c>
      <c r="L25" s="667">
        <f>IF(R25=0,"",R25)</f>
      </c>
      <c r="M25" s="667">
        <f>IF(S25=0,"",S25)</f>
      </c>
      <c r="N25" s="667">
        <f>IF(T25=0,"",T25)</f>
      </c>
      <c r="O25" s="667">
        <f>IF(U25=0,"",U25)</f>
      </c>
      <c r="P25" s="1"/>
      <c r="Q25" s="668">
        <f>IF(20-LEN(A25)&lt;0,20-LEN(A25),0)</f>
        <v>0</v>
      </c>
      <c r="R25" s="669">
        <f>IF(50-LEN(B25)&lt;0,50-LEN(B25),0)</f>
        <v>0</v>
      </c>
      <c r="S25" s="669">
        <f>IF(20-LEN(D25)&lt;0,20-LEN(D25),0)</f>
        <v>0</v>
      </c>
      <c r="T25" s="669">
        <f>IF(50-LEN(E25)&lt;0,50-LEN(E25),0)</f>
        <v>0</v>
      </c>
      <c r="U25" s="670">
        <f>IF(50-LEN(H25)&lt;0,50-LEN(H25),0)</f>
        <v>0</v>
      </c>
      <c r="V25" s="564">
        <f>IF(OR(A25="",B25="",D25="",E25="",H25="",A25="_",B25="_",D25="_",E25="_",H25="_"),0,1)</f>
        <v>0</v>
      </c>
      <c r="W25" s="58"/>
      <c r="X25" s="660">
        <f>IF(A23="",1,0)</f>
        <v>0</v>
      </c>
      <c r="Y25" s="666">
        <f>IF(A23="_",1,0)</f>
        <v>1</v>
      </c>
      <c r="Z25" s="666" t="str">
        <f>IF(X25=Y25,"","_")</f>
        <v>_</v>
      </c>
      <c r="AA25" s="666">
        <f>IF(B23="",1,0)</f>
        <v>0</v>
      </c>
      <c r="AB25" s="666">
        <f>IF(B23="_",1,0)</f>
        <v>1</v>
      </c>
      <c r="AC25" s="666" t="str">
        <f>IF(AA25=AB25,"","_")</f>
        <v>_</v>
      </c>
      <c r="AD25" s="666">
        <f>IF(D23="",1,0)</f>
        <v>0</v>
      </c>
      <c r="AE25" s="666">
        <f>IF(D23="_",1,0)</f>
        <v>1</v>
      </c>
      <c r="AF25" s="666" t="str">
        <f>IF(AD25=AE25,"","_")</f>
        <v>_</v>
      </c>
      <c r="AG25" s="666">
        <f>IF(E23="",1,0)</f>
        <v>0</v>
      </c>
      <c r="AH25" s="666">
        <f>IF(E23="_",1,0)</f>
        <v>1</v>
      </c>
      <c r="AI25" s="666" t="str">
        <f>IF(AG25=AH25,"","_")</f>
        <v>_</v>
      </c>
      <c r="AJ25" s="666">
        <f>IF(H23="",1,0)</f>
        <v>0</v>
      </c>
      <c r="AK25" s="666">
        <f>IF(H23="_",1,0)</f>
        <v>1</v>
      </c>
      <c r="AL25" s="674" t="str">
        <f>IF(AJ25=AK25,"","_")</f>
        <v>_</v>
      </c>
    </row>
    <row r="26" spans="1:38" s="5" customFormat="1" ht="12" customHeight="1">
      <c r="A26" s="644"/>
      <c r="B26" s="642"/>
      <c r="C26" s="642"/>
      <c r="D26" s="642"/>
      <c r="E26" s="642"/>
      <c r="F26" s="642"/>
      <c r="G26" s="651"/>
      <c r="H26" s="642"/>
      <c r="I26" s="643"/>
      <c r="J26" s="55"/>
      <c r="K26" s="667"/>
      <c r="L26" s="667"/>
      <c r="M26" s="667"/>
      <c r="N26" s="667"/>
      <c r="O26" s="667"/>
      <c r="P26" s="1"/>
      <c r="Q26" s="663"/>
      <c r="R26" s="664"/>
      <c r="S26" s="664"/>
      <c r="T26" s="664"/>
      <c r="U26" s="665"/>
      <c r="V26" s="440"/>
      <c r="W26" s="60"/>
      <c r="X26" s="660"/>
      <c r="Y26" s="666"/>
      <c r="Z26" s="666"/>
      <c r="AA26" s="666"/>
      <c r="AB26" s="666"/>
      <c r="AC26" s="666"/>
      <c r="AD26" s="666"/>
      <c r="AE26" s="666"/>
      <c r="AF26" s="666"/>
      <c r="AG26" s="666"/>
      <c r="AH26" s="666"/>
      <c r="AI26" s="666"/>
      <c r="AJ26" s="666"/>
      <c r="AK26" s="666"/>
      <c r="AL26" s="674"/>
    </row>
    <row r="27" spans="1:38" s="5" customFormat="1" ht="12" customHeight="1">
      <c r="A27" s="644" t="str">
        <f>Z27</f>
        <v>_</v>
      </c>
      <c r="B27" s="642" t="str">
        <f>AC27</f>
        <v>_</v>
      </c>
      <c r="C27" s="642"/>
      <c r="D27" s="642" t="str">
        <f>AF27</f>
        <v>_</v>
      </c>
      <c r="E27" s="642" t="str">
        <f>AI27</f>
        <v>_</v>
      </c>
      <c r="F27" s="642"/>
      <c r="G27" s="650">
        <v>0</v>
      </c>
      <c r="H27" s="642" t="str">
        <f>AL27</f>
        <v>_</v>
      </c>
      <c r="I27" s="643"/>
      <c r="J27" s="55"/>
      <c r="K27" s="667">
        <f>IF(Q27=0,"",Q27)</f>
      </c>
      <c r="L27" s="667">
        <f>IF(R27=0,"",R27)</f>
      </c>
      <c r="M27" s="667">
        <f>IF(S27=0,"",S27)</f>
      </c>
      <c r="N27" s="667">
        <f>IF(T27=0,"",T27)</f>
      </c>
      <c r="O27" s="667">
        <f>IF(U27=0,"",U27)</f>
      </c>
      <c r="P27" s="1"/>
      <c r="Q27" s="668">
        <f>IF(20-LEN(A27)&lt;0,20-LEN(A27),0)</f>
        <v>0</v>
      </c>
      <c r="R27" s="669">
        <f>IF(50-LEN(B27)&lt;0,50-LEN(B27),0)</f>
        <v>0</v>
      </c>
      <c r="S27" s="669">
        <f>IF(20-LEN(D27)&lt;0,20-LEN(D27),0)</f>
        <v>0</v>
      </c>
      <c r="T27" s="669">
        <f>IF(50-LEN(E27)&lt;0,50-LEN(E27),0)</f>
        <v>0</v>
      </c>
      <c r="U27" s="670">
        <f>IF(50-LEN(H27)&lt;0,50-LEN(H27),0)</f>
        <v>0</v>
      </c>
      <c r="V27" s="564">
        <f>IF(OR(A27="",B27="",D27="",E27="",H27="",A27="_",B27="_",D27="_",E27="_",H27="_"),0,1)</f>
        <v>0</v>
      </c>
      <c r="W27" s="58"/>
      <c r="X27" s="660">
        <f>IF(A25="",1,0)</f>
        <v>0</v>
      </c>
      <c r="Y27" s="666">
        <f>IF(A25="_",1,0)</f>
        <v>1</v>
      </c>
      <c r="Z27" s="666" t="str">
        <f>IF(X27=Y27,"","_")</f>
        <v>_</v>
      </c>
      <c r="AA27" s="666">
        <f>IF(B25="",1,0)</f>
        <v>0</v>
      </c>
      <c r="AB27" s="666">
        <f>IF(B25="_",1,0)</f>
        <v>1</v>
      </c>
      <c r="AC27" s="666" t="str">
        <f>IF(AA27=AB27,"","_")</f>
        <v>_</v>
      </c>
      <c r="AD27" s="666">
        <f>IF(D25="",1,0)</f>
        <v>0</v>
      </c>
      <c r="AE27" s="666">
        <f>IF(D25="_",1,0)</f>
        <v>1</v>
      </c>
      <c r="AF27" s="666" t="str">
        <f>IF(AD27=AE27,"","_")</f>
        <v>_</v>
      </c>
      <c r="AG27" s="666">
        <f>IF(E25="",1,0)</f>
        <v>0</v>
      </c>
      <c r="AH27" s="666">
        <f>IF(E25="_",1,0)</f>
        <v>1</v>
      </c>
      <c r="AI27" s="666" t="str">
        <f>IF(AG27=AH27,"","_")</f>
        <v>_</v>
      </c>
      <c r="AJ27" s="666">
        <f>IF(H25="",1,0)</f>
        <v>0</v>
      </c>
      <c r="AK27" s="666">
        <f>IF(H25="_",1,0)</f>
        <v>1</v>
      </c>
      <c r="AL27" s="674" t="str">
        <f>IF(AJ27=AK27,"","_")</f>
        <v>_</v>
      </c>
    </row>
    <row r="28" spans="1:38" s="5" customFormat="1" ht="12" customHeight="1">
      <c r="A28" s="644"/>
      <c r="B28" s="642"/>
      <c r="C28" s="642"/>
      <c r="D28" s="642"/>
      <c r="E28" s="642"/>
      <c r="F28" s="642"/>
      <c r="G28" s="651"/>
      <c r="H28" s="642"/>
      <c r="I28" s="643"/>
      <c r="J28" s="55"/>
      <c r="K28" s="667"/>
      <c r="L28" s="667"/>
      <c r="M28" s="667"/>
      <c r="N28" s="667"/>
      <c r="O28" s="667"/>
      <c r="P28" s="1"/>
      <c r="Q28" s="663"/>
      <c r="R28" s="664"/>
      <c r="S28" s="664"/>
      <c r="T28" s="664"/>
      <c r="U28" s="665"/>
      <c r="V28" s="440"/>
      <c r="W28" s="58"/>
      <c r="X28" s="660"/>
      <c r="Y28" s="666"/>
      <c r="Z28" s="666"/>
      <c r="AA28" s="666"/>
      <c r="AB28" s="666"/>
      <c r="AC28" s="666"/>
      <c r="AD28" s="666"/>
      <c r="AE28" s="666"/>
      <c r="AF28" s="666"/>
      <c r="AG28" s="666"/>
      <c r="AH28" s="666"/>
      <c r="AI28" s="666"/>
      <c r="AJ28" s="666"/>
      <c r="AK28" s="666"/>
      <c r="AL28" s="674"/>
    </row>
    <row r="29" spans="1:38" s="5" customFormat="1" ht="12" customHeight="1">
      <c r="A29" s="644" t="str">
        <f>Z29</f>
        <v>_</v>
      </c>
      <c r="B29" s="642" t="str">
        <f>AC29</f>
        <v>_</v>
      </c>
      <c r="C29" s="642"/>
      <c r="D29" s="642" t="str">
        <f>AF29</f>
        <v>_</v>
      </c>
      <c r="E29" s="642" t="str">
        <f>AI29</f>
        <v>_</v>
      </c>
      <c r="F29" s="642"/>
      <c r="G29" s="650">
        <v>0</v>
      </c>
      <c r="H29" s="642" t="str">
        <f>AL29</f>
        <v>_</v>
      </c>
      <c r="I29" s="643"/>
      <c r="J29" s="55"/>
      <c r="K29" s="667">
        <f>IF(Q29=0,"",Q29)</f>
      </c>
      <c r="L29" s="667">
        <f>IF(R29=0,"",R29)</f>
      </c>
      <c r="M29" s="667">
        <f>IF(S29=0,"",S29)</f>
      </c>
      <c r="N29" s="667">
        <f>IF(T29=0,"",T29)</f>
      </c>
      <c r="O29" s="667">
        <f>IF(U29=0,"",U29)</f>
      </c>
      <c r="P29" s="1"/>
      <c r="Q29" s="668">
        <f>IF(20-LEN(A29)&lt;0,20-LEN(A29),0)</f>
        <v>0</v>
      </c>
      <c r="R29" s="669">
        <f>IF(50-LEN(B29)&lt;0,50-LEN(B29),0)</f>
        <v>0</v>
      </c>
      <c r="S29" s="669">
        <f>IF(20-LEN(D29)&lt;0,20-LEN(D29),0)</f>
        <v>0</v>
      </c>
      <c r="T29" s="669">
        <f>IF(50-LEN(E29)&lt;0,50-LEN(E29),0)</f>
        <v>0</v>
      </c>
      <c r="U29" s="670">
        <f>IF(50-LEN(H29)&lt;0,50-LEN(H29),0)</f>
        <v>0</v>
      </c>
      <c r="V29" s="564">
        <f>IF(OR(A29="",B29="",D29="",E29="",H29="",A29="_",B29="_",D29="_",E29="_",H29="_"),0,1)</f>
        <v>0</v>
      </c>
      <c r="W29" s="58"/>
      <c r="X29" s="660">
        <f>IF(A27="",1,0)</f>
        <v>0</v>
      </c>
      <c r="Y29" s="666">
        <f>IF(A27="_",1,0)</f>
        <v>1</v>
      </c>
      <c r="Z29" s="666" t="str">
        <f>IF(X29=Y29,"","_")</f>
        <v>_</v>
      </c>
      <c r="AA29" s="666">
        <f>IF(B27="",1,0)</f>
        <v>0</v>
      </c>
      <c r="AB29" s="666">
        <f>IF(B27="_",1,0)</f>
        <v>1</v>
      </c>
      <c r="AC29" s="666" t="str">
        <f>IF(AA29=AB29,"","_")</f>
        <v>_</v>
      </c>
      <c r="AD29" s="666">
        <f>IF(D27="",1,0)</f>
        <v>0</v>
      </c>
      <c r="AE29" s="666">
        <f>IF(D27="_",1,0)</f>
        <v>1</v>
      </c>
      <c r="AF29" s="666" t="str">
        <f>IF(AD29=AE29,"","_")</f>
        <v>_</v>
      </c>
      <c r="AG29" s="666">
        <f>IF(E27="",1,0)</f>
        <v>0</v>
      </c>
      <c r="AH29" s="666">
        <f>IF(E27="_",1,0)</f>
        <v>1</v>
      </c>
      <c r="AI29" s="666" t="str">
        <f>IF(AG29=AH29,"","_")</f>
        <v>_</v>
      </c>
      <c r="AJ29" s="666">
        <f>IF(H27="",1,0)</f>
        <v>0</v>
      </c>
      <c r="AK29" s="666">
        <f>IF(H27="_",1,0)</f>
        <v>1</v>
      </c>
      <c r="AL29" s="674" t="str">
        <f>IF(AJ29=AK29,"","_")</f>
        <v>_</v>
      </c>
    </row>
    <row r="30" spans="1:38" s="5" customFormat="1" ht="12" customHeight="1">
      <c r="A30" s="644"/>
      <c r="B30" s="642"/>
      <c r="C30" s="642"/>
      <c r="D30" s="642"/>
      <c r="E30" s="642"/>
      <c r="F30" s="642"/>
      <c r="G30" s="651"/>
      <c r="H30" s="642"/>
      <c r="I30" s="643"/>
      <c r="J30" s="55"/>
      <c r="K30" s="667"/>
      <c r="L30" s="667"/>
      <c r="M30" s="667"/>
      <c r="N30" s="667"/>
      <c r="O30" s="667"/>
      <c r="P30" s="1"/>
      <c r="Q30" s="663"/>
      <c r="R30" s="664"/>
      <c r="S30" s="664"/>
      <c r="T30" s="664"/>
      <c r="U30" s="665"/>
      <c r="V30" s="440"/>
      <c r="W30" s="58"/>
      <c r="X30" s="660"/>
      <c r="Y30" s="666"/>
      <c r="Z30" s="666"/>
      <c r="AA30" s="666"/>
      <c r="AB30" s="666"/>
      <c r="AC30" s="666"/>
      <c r="AD30" s="666"/>
      <c r="AE30" s="666"/>
      <c r="AF30" s="666"/>
      <c r="AG30" s="666"/>
      <c r="AH30" s="666"/>
      <c r="AI30" s="666"/>
      <c r="AJ30" s="666"/>
      <c r="AK30" s="666"/>
      <c r="AL30" s="674"/>
    </row>
    <row r="31" spans="1:38" s="5" customFormat="1" ht="12" customHeight="1">
      <c r="A31" s="644" t="str">
        <f>Z31</f>
        <v>_</v>
      </c>
      <c r="B31" s="642" t="str">
        <f>AC31</f>
        <v>_</v>
      </c>
      <c r="C31" s="642"/>
      <c r="D31" s="642" t="str">
        <f>AF31</f>
        <v>_</v>
      </c>
      <c r="E31" s="642" t="str">
        <f>AI31</f>
        <v>_</v>
      </c>
      <c r="F31" s="642"/>
      <c r="G31" s="650">
        <v>0</v>
      </c>
      <c r="H31" s="642" t="str">
        <f>AL31</f>
        <v>_</v>
      </c>
      <c r="I31" s="643"/>
      <c r="J31" s="55"/>
      <c r="K31" s="667">
        <f>IF(Q31=0,"",Q31)</f>
      </c>
      <c r="L31" s="667">
        <f>IF(R31=0,"",R31)</f>
      </c>
      <c r="M31" s="667">
        <f>IF(S31=0,"",S31)</f>
      </c>
      <c r="N31" s="667">
        <f>IF(T31=0,"",T31)</f>
      </c>
      <c r="O31" s="667">
        <f>IF(U31=0,"",U31)</f>
      </c>
      <c r="P31" s="1"/>
      <c r="Q31" s="668">
        <f>IF(20-LEN(A31)&lt;0,20-LEN(A31),0)</f>
        <v>0</v>
      </c>
      <c r="R31" s="669">
        <f>IF(50-LEN(B31)&lt;0,50-LEN(B31),0)</f>
        <v>0</v>
      </c>
      <c r="S31" s="669">
        <f>IF(20-LEN(D31)&lt;0,20-LEN(D31),0)</f>
        <v>0</v>
      </c>
      <c r="T31" s="669">
        <f>IF(50-LEN(E31)&lt;0,50-LEN(E31),0)</f>
        <v>0</v>
      </c>
      <c r="U31" s="670">
        <f>IF(50-LEN(H31)&lt;0,50-LEN(H31),0)</f>
        <v>0</v>
      </c>
      <c r="V31" s="564">
        <f>IF(OR(A31="",B31="",D31="",E31="",H31="",A31="_",B31="_",D31="_",E31="_",H31="_"),0,1)</f>
        <v>0</v>
      </c>
      <c r="W31" s="58"/>
      <c r="X31" s="660">
        <f>IF(A29="",1,0)</f>
        <v>0</v>
      </c>
      <c r="Y31" s="666">
        <f>IF(A29="_",1,0)</f>
        <v>1</v>
      </c>
      <c r="Z31" s="666" t="str">
        <f>IF(X31=Y31,"","_")</f>
        <v>_</v>
      </c>
      <c r="AA31" s="666">
        <f>IF(B29="",1,0)</f>
        <v>0</v>
      </c>
      <c r="AB31" s="666">
        <f>IF(B29="_",1,0)</f>
        <v>1</v>
      </c>
      <c r="AC31" s="666" t="str">
        <f>IF(AA31=AB31,"","_")</f>
        <v>_</v>
      </c>
      <c r="AD31" s="666">
        <f>IF(D29="",1,0)</f>
        <v>0</v>
      </c>
      <c r="AE31" s="666">
        <f>IF(D29="_",1,0)</f>
        <v>1</v>
      </c>
      <c r="AF31" s="666" t="str">
        <f>IF(AD31=AE31,"","_")</f>
        <v>_</v>
      </c>
      <c r="AG31" s="666">
        <f>IF(E29="",1,0)</f>
        <v>0</v>
      </c>
      <c r="AH31" s="666">
        <f>IF(E29="_",1,0)</f>
        <v>1</v>
      </c>
      <c r="AI31" s="666" t="str">
        <f>IF(AG31=AH31,"","_")</f>
        <v>_</v>
      </c>
      <c r="AJ31" s="666">
        <f>IF(H29="",1,0)</f>
        <v>0</v>
      </c>
      <c r="AK31" s="666">
        <f>IF(H29="_",1,0)</f>
        <v>1</v>
      </c>
      <c r="AL31" s="674" t="str">
        <f>IF(AJ31=AK31,"","_")</f>
        <v>_</v>
      </c>
    </row>
    <row r="32" spans="1:38" s="5" customFormat="1" ht="12" customHeight="1">
      <c r="A32" s="644"/>
      <c r="B32" s="642"/>
      <c r="C32" s="642"/>
      <c r="D32" s="642"/>
      <c r="E32" s="642"/>
      <c r="F32" s="642"/>
      <c r="G32" s="651"/>
      <c r="H32" s="642"/>
      <c r="I32" s="643"/>
      <c r="J32" s="55"/>
      <c r="K32" s="667"/>
      <c r="L32" s="667"/>
      <c r="M32" s="667"/>
      <c r="N32" s="667"/>
      <c r="O32" s="667"/>
      <c r="P32" s="1"/>
      <c r="Q32" s="663"/>
      <c r="R32" s="664"/>
      <c r="S32" s="664"/>
      <c r="T32" s="664"/>
      <c r="U32" s="665"/>
      <c r="V32" s="440"/>
      <c r="W32" s="58"/>
      <c r="X32" s="660"/>
      <c r="Y32" s="666"/>
      <c r="Z32" s="666"/>
      <c r="AA32" s="666"/>
      <c r="AB32" s="666"/>
      <c r="AC32" s="666"/>
      <c r="AD32" s="666"/>
      <c r="AE32" s="666"/>
      <c r="AF32" s="666"/>
      <c r="AG32" s="666"/>
      <c r="AH32" s="666"/>
      <c r="AI32" s="666"/>
      <c r="AJ32" s="666"/>
      <c r="AK32" s="666"/>
      <c r="AL32" s="674"/>
    </row>
    <row r="33" spans="1:38" s="5" customFormat="1" ht="12" customHeight="1">
      <c r="A33" s="644" t="str">
        <f>Z33</f>
        <v>_</v>
      </c>
      <c r="B33" s="642" t="str">
        <f>AC33</f>
        <v>_</v>
      </c>
      <c r="C33" s="642"/>
      <c r="D33" s="642" t="str">
        <f>AF33</f>
        <v>_</v>
      </c>
      <c r="E33" s="642" t="str">
        <f>AI33</f>
        <v>_</v>
      </c>
      <c r="F33" s="642"/>
      <c r="G33" s="650">
        <v>0</v>
      </c>
      <c r="H33" s="642" t="str">
        <f>AL33</f>
        <v>_</v>
      </c>
      <c r="I33" s="643"/>
      <c r="J33" s="56"/>
      <c r="K33" s="667">
        <f>IF(Q33=0,"",Q33)</f>
      </c>
      <c r="L33" s="667">
        <f>IF(R33=0,"",R33)</f>
      </c>
      <c r="M33" s="667">
        <f>IF(S33=0,"",S33)</f>
      </c>
      <c r="N33" s="667">
        <f>IF(T33=0,"",T33)</f>
      </c>
      <c r="O33" s="667">
        <f>IF(U33=0,"",U33)</f>
      </c>
      <c r="P33" s="1"/>
      <c r="Q33" s="668">
        <f>IF(20-LEN(A33)&lt;0,20-LEN(A33),0)</f>
        <v>0</v>
      </c>
      <c r="R33" s="669">
        <f>IF(50-LEN(B33)&lt;0,50-LEN(B33),0)</f>
        <v>0</v>
      </c>
      <c r="S33" s="669">
        <f>IF(20-LEN(D33)&lt;0,20-LEN(D33),0)</f>
        <v>0</v>
      </c>
      <c r="T33" s="669">
        <f>IF(50-LEN(E33)&lt;0,50-LEN(E33),0)</f>
        <v>0</v>
      </c>
      <c r="U33" s="670">
        <f>IF(50-LEN(H33)&lt;0,50-LEN(H33),0)</f>
        <v>0</v>
      </c>
      <c r="V33" s="564">
        <f>IF(OR(A33="",B33="",D33="",E33="",H33="",A33="_",B33="_",D33="_",E33="_",H33="_"),0,1)</f>
        <v>0</v>
      </c>
      <c r="W33" s="58"/>
      <c r="X33" s="660">
        <f>IF(A31="",1,0)</f>
        <v>0</v>
      </c>
      <c r="Y33" s="666">
        <f>IF(A31="_",1,0)</f>
        <v>1</v>
      </c>
      <c r="Z33" s="666" t="str">
        <f>IF(X33=Y33,"","_")</f>
        <v>_</v>
      </c>
      <c r="AA33" s="666">
        <f>IF(B31="",1,0)</f>
        <v>0</v>
      </c>
      <c r="AB33" s="666">
        <f>IF(B31="_",1,0)</f>
        <v>1</v>
      </c>
      <c r="AC33" s="666" t="str">
        <f>IF(AA33=AB33,"","_")</f>
        <v>_</v>
      </c>
      <c r="AD33" s="666">
        <f>IF(D31="",1,0)</f>
        <v>0</v>
      </c>
      <c r="AE33" s="666">
        <f>IF(D31="_",1,0)</f>
        <v>1</v>
      </c>
      <c r="AF33" s="666" t="str">
        <f>IF(AD33=AE33,"","_")</f>
        <v>_</v>
      </c>
      <c r="AG33" s="666">
        <f>IF(E31="",1,0)</f>
        <v>0</v>
      </c>
      <c r="AH33" s="666">
        <f>IF(E31="_",1,0)</f>
        <v>1</v>
      </c>
      <c r="AI33" s="666" t="str">
        <f>IF(AG33=AH33,"","_")</f>
        <v>_</v>
      </c>
      <c r="AJ33" s="666">
        <f>IF(H31="",1,0)</f>
        <v>0</v>
      </c>
      <c r="AK33" s="666">
        <f>IF(H31="_",1,0)</f>
        <v>1</v>
      </c>
      <c r="AL33" s="674" t="str">
        <f>IF(AJ33=AK33,"","_")</f>
        <v>_</v>
      </c>
    </row>
    <row r="34" spans="1:38" s="5" customFormat="1" ht="12" customHeight="1">
      <c r="A34" s="644"/>
      <c r="B34" s="642"/>
      <c r="C34" s="642"/>
      <c r="D34" s="642"/>
      <c r="E34" s="642"/>
      <c r="F34" s="642"/>
      <c r="G34" s="651"/>
      <c r="H34" s="642"/>
      <c r="I34" s="643"/>
      <c r="J34" s="56"/>
      <c r="K34" s="667"/>
      <c r="L34" s="667"/>
      <c r="M34" s="667"/>
      <c r="N34" s="667"/>
      <c r="O34" s="667"/>
      <c r="P34" s="1"/>
      <c r="Q34" s="663"/>
      <c r="R34" s="664"/>
      <c r="S34" s="664"/>
      <c r="T34" s="664"/>
      <c r="U34" s="665"/>
      <c r="V34" s="440"/>
      <c r="W34" s="60"/>
      <c r="X34" s="660"/>
      <c r="Y34" s="666"/>
      <c r="Z34" s="666"/>
      <c r="AA34" s="666"/>
      <c r="AB34" s="666"/>
      <c r="AC34" s="666"/>
      <c r="AD34" s="666"/>
      <c r="AE34" s="666"/>
      <c r="AF34" s="666"/>
      <c r="AG34" s="666"/>
      <c r="AH34" s="666"/>
      <c r="AI34" s="666"/>
      <c r="AJ34" s="666"/>
      <c r="AK34" s="666"/>
      <c r="AL34" s="674"/>
    </row>
    <row r="35" spans="1:38" s="5" customFormat="1" ht="12" customHeight="1">
      <c r="A35" s="644" t="str">
        <f>Z35</f>
        <v>_</v>
      </c>
      <c r="B35" s="642" t="str">
        <f>AC35</f>
        <v>_</v>
      </c>
      <c r="C35" s="642"/>
      <c r="D35" s="642" t="str">
        <f>AF35</f>
        <v>_</v>
      </c>
      <c r="E35" s="642" t="str">
        <f>AI35</f>
        <v>_</v>
      </c>
      <c r="F35" s="642"/>
      <c r="G35" s="650">
        <v>0</v>
      </c>
      <c r="H35" s="642" t="str">
        <f>AL35</f>
        <v>_</v>
      </c>
      <c r="I35" s="643"/>
      <c r="J35" s="56"/>
      <c r="K35" s="667">
        <f>IF(Q35=0,"",Q35)</f>
      </c>
      <c r="L35" s="667">
        <f>IF(R35=0,"",R35)</f>
      </c>
      <c r="M35" s="667">
        <f>IF(S35=0,"",S35)</f>
      </c>
      <c r="N35" s="667">
        <f>IF(T35=0,"",T35)</f>
      </c>
      <c r="O35" s="667">
        <f>IF(U35=0,"",U35)</f>
      </c>
      <c r="P35" s="1"/>
      <c r="Q35" s="668">
        <f>IF(20-LEN(A35)&lt;0,20-LEN(A35),0)</f>
        <v>0</v>
      </c>
      <c r="R35" s="669">
        <f>IF(50-LEN(B35)&lt;0,50-LEN(B35),0)</f>
        <v>0</v>
      </c>
      <c r="S35" s="669">
        <f>IF(20-LEN(D35)&lt;0,20-LEN(D35),0)</f>
        <v>0</v>
      </c>
      <c r="T35" s="669">
        <f>IF(50-LEN(E35)&lt;0,50-LEN(E35),0)</f>
        <v>0</v>
      </c>
      <c r="U35" s="670">
        <f>IF(50-LEN(H35)&lt;0,50-LEN(H35),0)</f>
        <v>0</v>
      </c>
      <c r="V35" s="564">
        <f>IF(OR(A35="",B35="",D35="",E35="",H35="",A35="_",B35="_",D35="_",E35="_",H35="_"),0,1)</f>
        <v>0</v>
      </c>
      <c r="W35" s="58"/>
      <c r="X35" s="660">
        <f>IF(A33="",1,0)</f>
        <v>0</v>
      </c>
      <c r="Y35" s="666">
        <f>IF(A33="_",1,0)</f>
        <v>1</v>
      </c>
      <c r="Z35" s="666" t="str">
        <f>IF(X35=Y35,"","_")</f>
        <v>_</v>
      </c>
      <c r="AA35" s="666">
        <f>IF(B33="",1,0)</f>
        <v>0</v>
      </c>
      <c r="AB35" s="666">
        <f>IF(B33="_",1,0)</f>
        <v>1</v>
      </c>
      <c r="AC35" s="666" t="str">
        <f>IF(AA35=AB35,"","_")</f>
        <v>_</v>
      </c>
      <c r="AD35" s="666">
        <f>IF(D33="",1,0)</f>
        <v>0</v>
      </c>
      <c r="AE35" s="666">
        <f>IF(D33="_",1,0)</f>
        <v>1</v>
      </c>
      <c r="AF35" s="666" t="str">
        <f>IF(AD35=AE35,"","_")</f>
        <v>_</v>
      </c>
      <c r="AG35" s="666">
        <f>IF(E33="",1,0)</f>
        <v>0</v>
      </c>
      <c r="AH35" s="666">
        <f>IF(E33="_",1,0)</f>
        <v>1</v>
      </c>
      <c r="AI35" s="666" t="str">
        <f>IF(AG35=AH35,"","_")</f>
        <v>_</v>
      </c>
      <c r="AJ35" s="666">
        <f>IF(H33="",1,0)</f>
        <v>0</v>
      </c>
      <c r="AK35" s="666">
        <f>IF(H33="_",1,0)</f>
        <v>1</v>
      </c>
      <c r="AL35" s="674" t="str">
        <f>IF(AJ35=AK35,"","_")</f>
        <v>_</v>
      </c>
    </row>
    <row r="36" spans="1:38" s="5" customFormat="1" ht="12" customHeight="1">
      <c r="A36" s="644"/>
      <c r="B36" s="642"/>
      <c r="C36" s="642"/>
      <c r="D36" s="642"/>
      <c r="E36" s="642"/>
      <c r="F36" s="642"/>
      <c r="G36" s="651"/>
      <c r="H36" s="642"/>
      <c r="I36" s="643"/>
      <c r="J36" s="56"/>
      <c r="K36" s="667"/>
      <c r="L36" s="667"/>
      <c r="M36" s="667"/>
      <c r="N36" s="667"/>
      <c r="O36" s="667"/>
      <c r="P36" s="1"/>
      <c r="Q36" s="663"/>
      <c r="R36" s="664"/>
      <c r="S36" s="664"/>
      <c r="T36" s="664"/>
      <c r="U36" s="665"/>
      <c r="V36" s="440"/>
      <c r="W36" s="58"/>
      <c r="X36" s="660"/>
      <c r="Y36" s="666"/>
      <c r="Z36" s="666"/>
      <c r="AA36" s="666"/>
      <c r="AB36" s="666"/>
      <c r="AC36" s="666"/>
      <c r="AD36" s="666"/>
      <c r="AE36" s="666"/>
      <c r="AF36" s="666"/>
      <c r="AG36" s="666"/>
      <c r="AH36" s="666"/>
      <c r="AI36" s="666"/>
      <c r="AJ36" s="666"/>
      <c r="AK36" s="666"/>
      <c r="AL36" s="674"/>
    </row>
    <row r="37" spans="1:38" s="5" customFormat="1" ht="12" customHeight="1">
      <c r="A37" s="644" t="str">
        <f>Z37</f>
        <v>_</v>
      </c>
      <c r="B37" s="642" t="str">
        <f>AC37</f>
        <v>_</v>
      </c>
      <c r="C37" s="642"/>
      <c r="D37" s="642" t="str">
        <f>AF37</f>
        <v>_</v>
      </c>
      <c r="E37" s="642" t="str">
        <f>AI37</f>
        <v>_</v>
      </c>
      <c r="F37" s="642"/>
      <c r="G37" s="650">
        <v>0</v>
      </c>
      <c r="H37" s="642" t="str">
        <f>AL37</f>
        <v>_</v>
      </c>
      <c r="I37" s="643"/>
      <c r="J37" s="56"/>
      <c r="K37" s="667">
        <f>IF(Q37=0,"",Q37)</f>
      </c>
      <c r="L37" s="667">
        <f>IF(R37=0,"",R37)</f>
      </c>
      <c r="M37" s="667">
        <f>IF(S37=0,"",S37)</f>
      </c>
      <c r="N37" s="667">
        <f>IF(T37=0,"",T37)</f>
      </c>
      <c r="O37" s="667">
        <f>IF(U37=0,"",U37)</f>
      </c>
      <c r="P37" s="1"/>
      <c r="Q37" s="668">
        <f>IF(20-LEN(A37)&lt;0,20-LEN(A37),0)</f>
        <v>0</v>
      </c>
      <c r="R37" s="669">
        <f>IF(50-LEN(B37)&lt;0,50-LEN(B37),0)</f>
        <v>0</v>
      </c>
      <c r="S37" s="669">
        <f>IF(20-LEN(D37)&lt;0,20-LEN(D37),0)</f>
        <v>0</v>
      </c>
      <c r="T37" s="669">
        <f>IF(50-LEN(E37)&lt;0,50-LEN(E37),0)</f>
        <v>0</v>
      </c>
      <c r="U37" s="670">
        <f>IF(50-LEN(H37)&lt;0,50-LEN(H37),0)</f>
        <v>0</v>
      </c>
      <c r="V37" s="564">
        <f>IF(OR(A37="",B37="",D37="",E37="",H37="",A37="_",B37="_",D37="_",E37="_",H37="_"),0,1)</f>
        <v>0</v>
      </c>
      <c r="W37" s="58"/>
      <c r="X37" s="660">
        <f>IF(A35="",1,0)</f>
        <v>0</v>
      </c>
      <c r="Y37" s="666">
        <f>IF(A35="_",1,0)</f>
        <v>1</v>
      </c>
      <c r="Z37" s="666" t="str">
        <f>IF(X37=Y37,"","_")</f>
        <v>_</v>
      </c>
      <c r="AA37" s="666">
        <f>IF(B35="",1,0)</f>
        <v>0</v>
      </c>
      <c r="AB37" s="666">
        <f>IF(B35="_",1,0)</f>
        <v>1</v>
      </c>
      <c r="AC37" s="666" t="str">
        <f>IF(AA37=AB37,"","_")</f>
        <v>_</v>
      </c>
      <c r="AD37" s="666">
        <f>IF(D35="",1,0)</f>
        <v>0</v>
      </c>
      <c r="AE37" s="666">
        <f>IF(D35="_",1,0)</f>
        <v>1</v>
      </c>
      <c r="AF37" s="666" t="str">
        <f>IF(AD37=AE37,"","_")</f>
        <v>_</v>
      </c>
      <c r="AG37" s="666">
        <f>IF(E35="",1,0)</f>
        <v>0</v>
      </c>
      <c r="AH37" s="666">
        <f>IF(E35="_",1,0)</f>
        <v>1</v>
      </c>
      <c r="AI37" s="666" t="str">
        <f>IF(AG37=AH37,"","_")</f>
        <v>_</v>
      </c>
      <c r="AJ37" s="666">
        <f>IF(H35="",1,0)</f>
        <v>0</v>
      </c>
      <c r="AK37" s="666">
        <f>IF(H35="_",1,0)</f>
        <v>1</v>
      </c>
      <c r="AL37" s="674" t="str">
        <f>IF(AJ37=AK37,"","_")</f>
        <v>_</v>
      </c>
    </row>
    <row r="38" spans="1:38" s="5" customFormat="1" ht="12" customHeight="1">
      <c r="A38" s="644"/>
      <c r="B38" s="642"/>
      <c r="C38" s="642"/>
      <c r="D38" s="642"/>
      <c r="E38" s="642"/>
      <c r="F38" s="642"/>
      <c r="G38" s="651"/>
      <c r="H38" s="642"/>
      <c r="I38" s="643"/>
      <c r="J38" s="57"/>
      <c r="K38" s="667"/>
      <c r="L38" s="667"/>
      <c r="M38" s="667"/>
      <c r="N38" s="667"/>
      <c r="O38" s="667"/>
      <c r="P38" s="1"/>
      <c r="Q38" s="663"/>
      <c r="R38" s="664"/>
      <c r="S38" s="664"/>
      <c r="T38" s="664"/>
      <c r="U38" s="665"/>
      <c r="V38" s="440"/>
      <c r="W38" s="64"/>
      <c r="X38" s="660"/>
      <c r="Y38" s="666"/>
      <c r="Z38" s="666"/>
      <c r="AA38" s="666"/>
      <c r="AB38" s="666"/>
      <c r="AC38" s="666"/>
      <c r="AD38" s="666"/>
      <c r="AE38" s="666"/>
      <c r="AF38" s="666"/>
      <c r="AG38" s="666"/>
      <c r="AH38" s="666"/>
      <c r="AI38" s="666"/>
      <c r="AJ38" s="666"/>
      <c r="AK38" s="666"/>
      <c r="AL38" s="674"/>
    </row>
    <row r="39" spans="1:38" s="5" customFormat="1" ht="12" customHeight="1">
      <c r="A39" s="644" t="str">
        <f>Z39</f>
        <v>_</v>
      </c>
      <c r="B39" s="642" t="str">
        <f>AC39</f>
        <v>_</v>
      </c>
      <c r="C39" s="642"/>
      <c r="D39" s="642" t="str">
        <f>AF39</f>
        <v>_</v>
      </c>
      <c r="E39" s="642" t="str">
        <f>AI39</f>
        <v>_</v>
      </c>
      <c r="F39" s="642"/>
      <c r="G39" s="650">
        <v>0</v>
      </c>
      <c r="H39" s="642" t="str">
        <f>AL39</f>
        <v>_</v>
      </c>
      <c r="I39" s="643"/>
      <c r="J39" s="56"/>
      <c r="K39" s="667">
        <f>IF(Q39=0,"",Q39)</f>
      </c>
      <c r="L39" s="667">
        <f>IF(R39=0,"",R39)</f>
      </c>
      <c r="M39" s="667">
        <f>IF(S39=0,"",S39)</f>
      </c>
      <c r="N39" s="667">
        <f>IF(T39=0,"",T39)</f>
      </c>
      <c r="O39" s="667">
        <f>IF(U39=0,"",U39)</f>
      </c>
      <c r="P39" s="1"/>
      <c r="Q39" s="668">
        <f>IF(20-LEN(A39)&lt;0,20-LEN(A39),0)</f>
        <v>0</v>
      </c>
      <c r="R39" s="669">
        <f>IF(50-LEN(B39)&lt;0,50-LEN(B39),0)</f>
        <v>0</v>
      </c>
      <c r="S39" s="669">
        <f>IF(20-LEN(D39)&lt;0,20-LEN(D39),0)</f>
        <v>0</v>
      </c>
      <c r="T39" s="669">
        <f>IF(50-LEN(E39)&lt;0,50-LEN(E39),0)</f>
        <v>0</v>
      </c>
      <c r="U39" s="670">
        <f>IF(50-LEN(H39)&lt;0,50-LEN(H39),0)</f>
        <v>0</v>
      </c>
      <c r="V39" s="564">
        <f>IF(OR(A39="",B39="",D39="",E39="",H39="",A39="_",B39="_",D39="_",E39="_",H39="_"),0,1)</f>
        <v>0</v>
      </c>
      <c r="W39" s="64"/>
      <c r="X39" s="660">
        <f>IF(A37="",1,0)</f>
        <v>0</v>
      </c>
      <c r="Y39" s="666">
        <f>IF(A37="_",1,0)</f>
        <v>1</v>
      </c>
      <c r="Z39" s="666" t="str">
        <f>IF(X39=Y39,"","_")</f>
        <v>_</v>
      </c>
      <c r="AA39" s="666">
        <f>IF(B37="",1,0)</f>
        <v>0</v>
      </c>
      <c r="AB39" s="666">
        <f>IF(B37="_",1,0)</f>
        <v>1</v>
      </c>
      <c r="AC39" s="666" t="str">
        <f>IF(AA39=AB39,"","_")</f>
        <v>_</v>
      </c>
      <c r="AD39" s="666">
        <f>IF(D37="",1,0)</f>
        <v>0</v>
      </c>
      <c r="AE39" s="666">
        <f>IF(D37="_",1,0)</f>
        <v>1</v>
      </c>
      <c r="AF39" s="666" t="str">
        <f>IF(AD39=AE39,"","_")</f>
        <v>_</v>
      </c>
      <c r="AG39" s="666">
        <f>IF(E37="",1,0)</f>
        <v>0</v>
      </c>
      <c r="AH39" s="666">
        <f>IF(E37="_",1,0)</f>
        <v>1</v>
      </c>
      <c r="AI39" s="666" t="str">
        <f>IF(AG39=AH39,"","_")</f>
        <v>_</v>
      </c>
      <c r="AJ39" s="666">
        <f>IF(H37="",1,0)</f>
        <v>0</v>
      </c>
      <c r="AK39" s="666">
        <f>IF(H37="_",1,0)</f>
        <v>1</v>
      </c>
      <c r="AL39" s="674" t="str">
        <f>IF(AJ39=AK39,"","_")</f>
        <v>_</v>
      </c>
    </row>
    <row r="40" spans="1:38" s="5" customFormat="1" ht="12" customHeight="1">
      <c r="A40" s="644"/>
      <c r="B40" s="642"/>
      <c r="C40" s="642"/>
      <c r="D40" s="642"/>
      <c r="E40" s="642"/>
      <c r="F40" s="642"/>
      <c r="G40" s="651"/>
      <c r="H40" s="642"/>
      <c r="I40" s="643"/>
      <c r="J40" s="56"/>
      <c r="K40" s="667"/>
      <c r="L40" s="667"/>
      <c r="M40" s="667"/>
      <c r="N40" s="667"/>
      <c r="O40" s="667"/>
      <c r="P40" s="1"/>
      <c r="Q40" s="663"/>
      <c r="R40" s="664"/>
      <c r="S40" s="664"/>
      <c r="T40" s="664"/>
      <c r="U40" s="665"/>
      <c r="V40" s="440"/>
      <c r="W40" s="58"/>
      <c r="X40" s="660"/>
      <c r="Y40" s="666"/>
      <c r="Z40" s="666"/>
      <c r="AA40" s="666"/>
      <c r="AB40" s="666"/>
      <c r="AC40" s="666"/>
      <c r="AD40" s="666"/>
      <c r="AE40" s="666"/>
      <c r="AF40" s="666"/>
      <c r="AG40" s="666"/>
      <c r="AH40" s="666"/>
      <c r="AI40" s="666"/>
      <c r="AJ40" s="666"/>
      <c r="AK40" s="666"/>
      <c r="AL40" s="674"/>
    </row>
    <row r="41" spans="1:38" s="5" customFormat="1" ht="12" customHeight="1">
      <c r="A41" s="644" t="str">
        <f>Z41</f>
        <v>_</v>
      </c>
      <c r="B41" s="642" t="str">
        <f>AC41</f>
        <v>_</v>
      </c>
      <c r="C41" s="642"/>
      <c r="D41" s="642" t="str">
        <f>AF41</f>
        <v>_</v>
      </c>
      <c r="E41" s="642" t="str">
        <f>AI41</f>
        <v>_</v>
      </c>
      <c r="F41" s="642"/>
      <c r="G41" s="650">
        <v>0</v>
      </c>
      <c r="H41" s="642" t="str">
        <f>AL41</f>
        <v>_</v>
      </c>
      <c r="I41" s="643"/>
      <c r="J41" s="56"/>
      <c r="K41" s="667">
        <f>IF(Q41=0,"",Q41)</f>
      </c>
      <c r="L41" s="667">
        <f>IF(R41=0,"",R41)</f>
      </c>
      <c r="M41" s="667">
        <f>IF(S41=0,"",S41)</f>
      </c>
      <c r="N41" s="667">
        <f>IF(T41=0,"",T41)</f>
      </c>
      <c r="O41" s="667">
        <f>IF(U41=0,"",U41)</f>
      </c>
      <c r="P41" s="1"/>
      <c r="Q41" s="668">
        <f>IF(20-LEN(A41)&lt;0,20-LEN(A41),0)</f>
        <v>0</v>
      </c>
      <c r="R41" s="669">
        <f>IF(50-LEN(B41)&lt;0,50-LEN(B41),0)</f>
        <v>0</v>
      </c>
      <c r="S41" s="669">
        <f>IF(20-LEN(D41)&lt;0,20-LEN(D41),0)</f>
        <v>0</v>
      </c>
      <c r="T41" s="669">
        <f>IF(50-LEN(E41)&lt;0,50-LEN(E41),0)</f>
        <v>0</v>
      </c>
      <c r="U41" s="670">
        <f>IF(50-LEN(H41)&lt;0,50-LEN(H41),0)</f>
        <v>0</v>
      </c>
      <c r="V41" s="564">
        <f>IF(OR(A41="",B41="",D41="",E41="",H41="",A41="_",B41="_",D41="_",E41="_",H41="_"),0,1)</f>
        <v>0</v>
      </c>
      <c r="W41" s="58"/>
      <c r="X41" s="660">
        <f>IF(A39="",1,0)</f>
        <v>0</v>
      </c>
      <c r="Y41" s="666">
        <f>IF(A39="_",1,0)</f>
        <v>1</v>
      </c>
      <c r="Z41" s="666" t="str">
        <f>IF(X41=Y41,"","_")</f>
        <v>_</v>
      </c>
      <c r="AA41" s="666">
        <f>IF(B39="",1,0)</f>
        <v>0</v>
      </c>
      <c r="AB41" s="666">
        <f>IF(B39="_",1,0)</f>
        <v>1</v>
      </c>
      <c r="AC41" s="666" t="str">
        <f>IF(AA41=AB41,"","_")</f>
        <v>_</v>
      </c>
      <c r="AD41" s="666">
        <f>IF(D39="",1,0)</f>
        <v>0</v>
      </c>
      <c r="AE41" s="666">
        <f>IF(D39="_",1,0)</f>
        <v>1</v>
      </c>
      <c r="AF41" s="666" t="str">
        <f>IF(AD41=AE41,"","_")</f>
        <v>_</v>
      </c>
      <c r="AG41" s="666">
        <f>IF(E39="",1,0)</f>
        <v>0</v>
      </c>
      <c r="AH41" s="666">
        <f>IF(E39="_",1,0)</f>
        <v>1</v>
      </c>
      <c r="AI41" s="666" t="str">
        <f>IF(AG41=AH41,"","_")</f>
        <v>_</v>
      </c>
      <c r="AJ41" s="666">
        <f>IF(H39="",1,0)</f>
        <v>0</v>
      </c>
      <c r="AK41" s="666">
        <f>IF(H39="_",1,0)</f>
        <v>1</v>
      </c>
      <c r="AL41" s="674" t="str">
        <f>IF(AJ41=AK41,"","_")</f>
        <v>_</v>
      </c>
    </row>
    <row r="42" spans="1:38" s="5" customFormat="1" ht="12" customHeight="1">
      <c r="A42" s="644"/>
      <c r="B42" s="642"/>
      <c r="C42" s="642"/>
      <c r="D42" s="642"/>
      <c r="E42" s="642"/>
      <c r="F42" s="642"/>
      <c r="G42" s="651"/>
      <c r="H42" s="642"/>
      <c r="I42" s="643"/>
      <c r="J42" s="56"/>
      <c r="K42" s="667"/>
      <c r="L42" s="667"/>
      <c r="M42" s="667"/>
      <c r="N42" s="667"/>
      <c r="O42" s="667"/>
      <c r="P42" s="4"/>
      <c r="Q42" s="663"/>
      <c r="R42" s="664"/>
      <c r="S42" s="664"/>
      <c r="T42" s="664"/>
      <c r="U42" s="665"/>
      <c r="V42" s="440"/>
      <c r="W42" s="58"/>
      <c r="X42" s="660"/>
      <c r="Y42" s="666"/>
      <c r="Z42" s="666"/>
      <c r="AA42" s="666"/>
      <c r="AB42" s="666"/>
      <c r="AC42" s="666"/>
      <c r="AD42" s="666"/>
      <c r="AE42" s="666"/>
      <c r="AF42" s="666"/>
      <c r="AG42" s="666"/>
      <c r="AH42" s="666"/>
      <c r="AI42" s="666"/>
      <c r="AJ42" s="666"/>
      <c r="AK42" s="666"/>
      <c r="AL42" s="674"/>
    </row>
    <row r="43" spans="1:38" s="5" customFormat="1" ht="12" customHeight="1">
      <c r="A43" s="644" t="str">
        <f>Z43</f>
        <v>_</v>
      </c>
      <c r="B43" s="642" t="str">
        <f>AC43</f>
        <v>_</v>
      </c>
      <c r="C43" s="642"/>
      <c r="D43" s="642" t="str">
        <f>AF43</f>
        <v>_</v>
      </c>
      <c r="E43" s="642" t="str">
        <f>AI43</f>
        <v>_</v>
      </c>
      <c r="F43" s="642"/>
      <c r="G43" s="650">
        <v>0</v>
      </c>
      <c r="H43" s="642" t="str">
        <f>AL43</f>
        <v>_</v>
      </c>
      <c r="I43" s="643"/>
      <c r="J43" s="56"/>
      <c r="K43" s="667">
        <f>IF(Q43=0,"",Q43)</f>
      </c>
      <c r="L43" s="667">
        <f>IF(R43=0,"",R43)</f>
      </c>
      <c r="M43" s="667">
        <f>IF(S43=0,"",S43)</f>
      </c>
      <c r="N43" s="667">
        <f>IF(T43=0,"",T43)</f>
      </c>
      <c r="O43" s="667">
        <f>IF(U43=0,"",U43)</f>
      </c>
      <c r="P43" s="1"/>
      <c r="Q43" s="668">
        <f>IF(20-LEN(A43)&lt;0,20-LEN(A43),0)</f>
        <v>0</v>
      </c>
      <c r="R43" s="669">
        <f>IF(50-LEN(B43)&lt;0,50-LEN(B43),0)</f>
        <v>0</v>
      </c>
      <c r="S43" s="669">
        <f>IF(20-LEN(D43)&lt;0,20-LEN(D43),0)</f>
        <v>0</v>
      </c>
      <c r="T43" s="669">
        <f>IF(50-LEN(E43)&lt;0,50-LEN(E43),0)</f>
        <v>0</v>
      </c>
      <c r="U43" s="670">
        <f>IF(50-LEN(H43)&lt;0,50-LEN(H43),0)</f>
        <v>0</v>
      </c>
      <c r="V43" s="564">
        <f>IF(OR(A43="",B43="",D43="",E43="",H43="",A43="_",B43="_",D43="_",E43="_",H43="_"),0,1)</f>
        <v>0</v>
      </c>
      <c r="W43" s="58"/>
      <c r="X43" s="660">
        <f>IF(A41="",1,0)</f>
        <v>0</v>
      </c>
      <c r="Y43" s="666">
        <f>IF(A41="_",1,0)</f>
        <v>1</v>
      </c>
      <c r="Z43" s="666" t="str">
        <f>IF(X43=Y43,"","_")</f>
        <v>_</v>
      </c>
      <c r="AA43" s="666">
        <f>IF(B41="",1,0)</f>
        <v>0</v>
      </c>
      <c r="AB43" s="666">
        <f>IF(B41="_",1,0)</f>
        <v>1</v>
      </c>
      <c r="AC43" s="666" t="str">
        <f>IF(AA43=AB43,"","_")</f>
        <v>_</v>
      </c>
      <c r="AD43" s="666">
        <f>IF(D41="",1,0)</f>
        <v>0</v>
      </c>
      <c r="AE43" s="666">
        <f>IF(D41="_",1,0)</f>
        <v>1</v>
      </c>
      <c r="AF43" s="666" t="str">
        <f>IF(AD43=AE43,"","_")</f>
        <v>_</v>
      </c>
      <c r="AG43" s="666">
        <f>IF(E41="",1,0)</f>
        <v>0</v>
      </c>
      <c r="AH43" s="666">
        <f>IF(E41="_",1,0)</f>
        <v>1</v>
      </c>
      <c r="AI43" s="666" t="str">
        <f>IF(AG43=AH43,"","_")</f>
        <v>_</v>
      </c>
      <c r="AJ43" s="666">
        <f>IF(H41="",1,0)</f>
        <v>0</v>
      </c>
      <c r="AK43" s="666">
        <f>IF(H41="_",1,0)</f>
        <v>1</v>
      </c>
      <c r="AL43" s="674" t="str">
        <f>IF(AJ43=AK43,"","_")</f>
        <v>_</v>
      </c>
    </row>
    <row r="44" spans="1:38" s="5" customFormat="1" ht="12" customHeight="1">
      <c r="A44" s="644"/>
      <c r="B44" s="642"/>
      <c r="C44" s="642"/>
      <c r="D44" s="642"/>
      <c r="E44" s="642"/>
      <c r="F44" s="642"/>
      <c r="G44" s="651"/>
      <c r="H44" s="642"/>
      <c r="I44" s="643"/>
      <c r="J44" s="56"/>
      <c r="K44" s="667"/>
      <c r="L44" s="667"/>
      <c r="M44" s="667"/>
      <c r="N44" s="667"/>
      <c r="O44" s="667"/>
      <c r="P44" s="1"/>
      <c r="Q44" s="663"/>
      <c r="R44" s="664"/>
      <c r="S44" s="664"/>
      <c r="T44" s="664"/>
      <c r="U44" s="665"/>
      <c r="V44" s="440"/>
      <c r="W44" s="58"/>
      <c r="X44" s="660"/>
      <c r="Y44" s="666"/>
      <c r="Z44" s="666"/>
      <c r="AA44" s="666"/>
      <c r="AB44" s="666"/>
      <c r="AC44" s="666"/>
      <c r="AD44" s="666"/>
      <c r="AE44" s="666"/>
      <c r="AF44" s="666"/>
      <c r="AG44" s="666"/>
      <c r="AH44" s="666"/>
      <c r="AI44" s="666"/>
      <c r="AJ44" s="666"/>
      <c r="AK44" s="666"/>
      <c r="AL44" s="674"/>
    </row>
    <row r="45" spans="1:38" s="5" customFormat="1" ht="12" customHeight="1">
      <c r="A45" s="644" t="str">
        <f>Z45</f>
        <v>_</v>
      </c>
      <c r="B45" s="642" t="str">
        <f>AC45</f>
        <v>_</v>
      </c>
      <c r="C45" s="642"/>
      <c r="D45" s="642" t="str">
        <f>AF45</f>
        <v>_</v>
      </c>
      <c r="E45" s="642" t="str">
        <f>AI45</f>
        <v>_</v>
      </c>
      <c r="F45" s="642"/>
      <c r="G45" s="650">
        <v>0</v>
      </c>
      <c r="H45" s="642" t="str">
        <f>AL45</f>
        <v>_</v>
      </c>
      <c r="I45" s="643"/>
      <c r="J45" s="56"/>
      <c r="K45" s="667">
        <f>IF(Q45=0,"",Q45)</f>
      </c>
      <c r="L45" s="667">
        <f>IF(R45=0,"",R45)</f>
      </c>
      <c r="M45" s="667">
        <f>IF(S45=0,"",S45)</f>
      </c>
      <c r="N45" s="667">
        <f>IF(T45=0,"",T45)</f>
      </c>
      <c r="O45" s="667">
        <f>IF(U45=0,"",U45)</f>
      </c>
      <c r="P45" s="1"/>
      <c r="Q45" s="668">
        <f>IF(20-LEN(A45)&lt;0,20-LEN(A45),0)</f>
        <v>0</v>
      </c>
      <c r="R45" s="669">
        <f>IF(50-LEN(B45)&lt;0,50-LEN(B45),0)</f>
        <v>0</v>
      </c>
      <c r="S45" s="669">
        <f>IF(20-LEN(D45)&lt;0,20-LEN(D45),0)</f>
        <v>0</v>
      </c>
      <c r="T45" s="669">
        <f>IF(50-LEN(E45)&lt;0,50-LEN(E45),0)</f>
        <v>0</v>
      </c>
      <c r="U45" s="670">
        <f>IF(50-LEN(H45)&lt;0,50-LEN(H45),0)</f>
        <v>0</v>
      </c>
      <c r="V45" s="564">
        <f>IF(OR(A45="",B45="",D45="",E45="",H45="",A45="_",B45="_",D45="_",E45="_",H45="_"),0,1)</f>
        <v>0</v>
      </c>
      <c r="W45" s="58"/>
      <c r="X45" s="660">
        <f>IF(A43="",1,0)</f>
        <v>0</v>
      </c>
      <c r="Y45" s="666">
        <f>IF(A43="_",1,0)</f>
        <v>1</v>
      </c>
      <c r="Z45" s="666" t="str">
        <f>IF(X45=Y45,"","_")</f>
        <v>_</v>
      </c>
      <c r="AA45" s="666">
        <f>IF(B43="",1,0)</f>
        <v>0</v>
      </c>
      <c r="AB45" s="666">
        <f>IF(B43="_",1,0)</f>
        <v>1</v>
      </c>
      <c r="AC45" s="666" t="str">
        <f>IF(AA45=AB45,"","_")</f>
        <v>_</v>
      </c>
      <c r="AD45" s="666">
        <f>IF(D43="",1,0)</f>
        <v>0</v>
      </c>
      <c r="AE45" s="666">
        <f>IF(D43="_",1,0)</f>
        <v>1</v>
      </c>
      <c r="AF45" s="666" t="str">
        <f>IF(AD45=AE45,"","_")</f>
        <v>_</v>
      </c>
      <c r="AG45" s="666">
        <f>IF(E43="",1,0)</f>
        <v>0</v>
      </c>
      <c r="AH45" s="666">
        <f>IF(E43="_",1,0)</f>
        <v>1</v>
      </c>
      <c r="AI45" s="666" t="str">
        <f>IF(AG45=AH45,"","_")</f>
        <v>_</v>
      </c>
      <c r="AJ45" s="666">
        <f>IF(H43="",1,0)</f>
        <v>0</v>
      </c>
      <c r="AK45" s="666">
        <f>IF(H43="_",1,0)</f>
        <v>1</v>
      </c>
      <c r="AL45" s="674" t="str">
        <f>IF(AJ45=AK45,"","_")</f>
        <v>_</v>
      </c>
    </row>
    <row r="46" spans="1:38" s="5" customFormat="1" ht="12" customHeight="1">
      <c r="A46" s="644"/>
      <c r="B46" s="642"/>
      <c r="C46" s="642"/>
      <c r="D46" s="642"/>
      <c r="E46" s="642"/>
      <c r="F46" s="642"/>
      <c r="G46" s="651"/>
      <c r="H46" s="642"/>
      <c r="I46" s="643"/>
      <c r="J46" s="56"/>
      <c r="K46" s="667"/>
      <c r="L46" s="667"/>
      <c r="M46" s="667"/>
      <c r="N46" s="667"/>
      <c r="O46" s="667"/>
      <c r="P46" s="1"/>
      <c r="Q46" s="663"/>
      <c r="R46" s="664"/>
      <c r="S46" s="664"/>
      <c r="T46" s="664"/>
      <c r="U46" s="665"/>
      <c r="V46" s="440"/>
      <c r="W46" s="20"/>
      <c r="X46" s="660"/>
      <c r="Y46" s="666"/>
      <c r="Z46" s="666"/>
      <c r="AA46" s="666"/>
      <c r="AB46" s="666"/>
      <c r="AC46" s="666"/>
      <c r="AD46" s="666"/>
      <c r="AE46" s="666"/>
      <c r="AF46" s="666"/>
      <c r="AG46" s="666"/>
      <c r="AH46" s="666"/>
      <c r="AI46" s="666"/>
      <c r="AJ46" s="666"/>
      <c r="AK46" s="666"/>
      <c r="AL46" s="674"/>
    </row>
    <row r="47" spans="1:38" s="5" customFormat="1" ht="12" customHeight="1">
      <c r="A47" s="644" t="str">
        <f>Z47</f>
        <v>_</v>
      </c>
      <c r="B47" s="642" t="str">
        <f>AC47</f>
        <v>_</v>
      </c>
      <c r="C47" s="642"/>
      <c r="D47" s="642" t="str">
        <f>AF47</f>
        <v>_</v>
      </c>
      <c r="E47" s="642" t="str">
        <f>AI47</f>
        <v>_</v>
      </c>
      <c r="F47" s="642"/>
      <c r="G47" s="650">
        <v>0</v>
      </c>
      <c r="H47" s="642" t="str">
        <f>AL47</f>
        <v>_</v>
      </c>
      <c r="I47" s="643"/>
      <c r="J47" s="56"/>
      <c r="K47" s="667">
        <f>IF(Q47=0,"",Q47)</f>
      </c>
      <c r="L47" s="667">
        <f>IF(R47=0,"",R47)</f>
      </c>
      <c r="M47" s="667">
        <f>IF(S47=0,"",S47)</f>
      </c>
      <c r="N47" s="667">
        <f>IF(T47=0,"",T47)</f>
      </c>
      <c r="O47" s="667">
        <f>IF(U47=0,"",U47)</f>
      </c>
      <c r="P47" s="1"/>
      <c r="Q47" s="668">
        <f>IF(20-LEN(A47)&lt;0,20-LEN(A47),0)</f>
        <v>0</v>
      </c>
      <c r="R47" s="669">
        <f>IF(50-LEN(B47)&lt;0,50-LEN(B47),0)</f>
        <v>0</v>
      </c>
      <c r="S47" s="669">
        <f>IF(20-LEN(D47)&lt;0,20-LEN(D47),0)</f>
        <v>0</v>
      </c>
      <c r="T47" s="669">
        <f>IF(50-LEN(E47)&lt;0,50-LEN(E47),0)</f>
        <v>0</v>
      </c>
      <c r="U47" s="670">
        <f>IF(50-LEN(H47)&lt;0,50-LEN(H47),0)</f>
        <v>0</v>
      </c>
      <c r="V47" s="564">
        <f>IF(OR(A47="",B47="",D47="",E47="",H47="",A47="_",B47="_",D47="_",E47="_",H47="_"),0,1)</f>
        <v>0</v>
      </c>
      <c r="W47" s="20"/>
      <c r="X47" s="660">
        <f>IF(A45="",1,0)</f>
        <v>0</v>
      </c>
      <c r="Y47" s="666">
        <f>IF(A45="_",1,0)</f>
        <v>1</v>
      </c>
      <c r="Z47" s="666" t="str">
        <f>IF(X47=Y47,"","_")</f>
        <v>_</v>
      </c>
      <c r="AA47" s="666">
        <f>IF(B45="",1,0)</f>
        <v>0</v>
      </c>
      <c r="AB47" s="666">
        <f>IF(B45="_",1,0)</f>
        <v>1</v>
      </c>
      <c r="AC47" s="666" t="str">
        <f>IF(AA47=AB47,"","_")</f>
        <v>_</v>
      </c>
      <c r="AD47" s="666">
        <f>IF(D45="",1,0)</f>
        <v>0</v>
      </c>
      <c r="AE47" s="666">
        <f>IF(D45="_",1,0)</f>
        <v>1</v>
      </c>
      <c r="AF47" s="666" t="str">
        <f>IF(AD47=AE47,"","_")</f>
        <v>_</v>
      </c>
      <c r="AG47" s="666">
        <f>IF(E45="",1,0)</f>
        <v>0</v>
      </c>
      <c r="AH47" s="666">
        <f>IF(E45="_",1,0)</f>
        <v>1</v>
      </c>
      <c r="AI47" s="666" t="str">
        <f>IF(AG47=AH47,"","_")</f>
        <v>_</v>
      </c>
      <c r="AJ47" s="666">
        <f>IF(H45="",1,0)</f>
        <v>0</v>
      </c>
      <c r="AK47" s="666">
        <f>IF(H45="_",1,0)</f>
        <v>1</v>
      </c>
      <c r="AL47" s="674" t="str">
        <f>IF(AJ47=AK47,"","_")</f>
        <v>_</v>
      </c>
    </row>
    <row r="48" spans="1:38" s="5" customFormat="1" ht="12" customHeight="1">
      <c r="A48" s="644"/>
      <c r="B48" s="642"/>
      <c r="C48" s="642"/>
      <c r="D48" s="642"/>
      <c r="E48" s="642"/>
      <c r="F48" s="642"/>
      <c r="G48" s="651"/>
      <c r="H48" s="642"/>
      <c r="I48" s="643"/>
      <c r="J48" s="56"/>
      <c r="K48" s="667"/>
      <c r="L48" s="667"/>
      <c r="M48" s="667"/>
      <c r="N48" s="667"/>
      <c r="O48" s="667"/>
      <c r="P48" s="1"/>
      <c r="Q48" s="663"/>
      <c r="R48" s="664"/>
      <c r="S48" s="664"/>
      <c r="T48" s="664"/>
      <c r="U48" s="665"/>
      <c r="V48" s="440"/>
      <c r="W48" s="20"/>
      <c r="X48" s="660"/>
      <c r="Y48" s="666"/>
      <c r="Z48" s="666"/>
      <c r="AA48" s="666"/>
      <c r="AB48" s="666"/>
      <c r="AC48" s="666"/>
      <c r="AD48" s="666"/>
      <c r="AE48" s="666"/>
      <c r="AF48" s="666"/>
      <c r="AG48" s="666"/>
      <c r="AH48" s="666"/>
      <c r="AI48" s="666"/>
      <c r="AJ48" s="666"/>
      <c r="AK48" s="666"/>
      <c r="AL48" s="674"/>
    </row>
    <row r="49" spans="1:38" s="5" customFormat="1" ht="12" customHeight="1">
      <c r="A49" s="644" t="str">
        <f>Z49</f>
        <v>_</v>
      </c>
      <c r="B49" s="642" t="str">
        <f>AC49</f>
        <v>_</v>
      </c>
      <c r="C49" s="642"/>
      <c r="D49" s="642" t="str">
        <f>AF49</f>
        <v>_</v>
      </c>
      <c r="E49" s="642" t="str">
        <f>AI49</f>
        <v>_</v>
      </c>
      <c r="F49" s="642"/>
      <c r="G49" s="650">
        <v>0</v>
      </c>
      <c r="H49" s="642" t="str">
        <f>AL49</f>
        <v>_</v>
      </c>
      <c r="I49" s="643"/>
      <c r="J49" s="56"/>
      <c r="K49" s="667">
        <f>IF(Q49=0,"",Q49)</f>
      </c>
      <c r="L49" s="667">
        <f>IF(R49=0,"",R49)</f>
      </c>
      <c r="M49" s="667">
        <f>IF(S49=0,"",S49)</f>
      </c>
      <c r="N49" s="667">
        <f>IF(T49=0,"",T49)</f>
      </c>
      <c r="O49" s="667">
        <f>IF(U49=0,"",U49)</f>
      </c>
      <c r="P49" s="44"/>
      <c r="Q49" s="668">
        <f>IF(20-LEN(A49)&lt;0,20-LEN(A49),0)</f>
        <v>0</v>
      </c>
      <c r="R49" s="669">
        <f>IF(50-LEN(B49)&lt;0,50-LEN(B49),0)</f>
        <v>0</v>
      </c>
      <c r="S49" s="669">
        <f>IF(20-LEN(D49)&lt;0,20-LEN(D49),0)</f>
        <v>0</v>
      </c>
      <c r="T49" s="669">
        <f>IF(50-LEN(E49)&lt;0,50-LEN(E49),0)</f>
        <v>0</v>
      </c>
      <c r="U49" s="670">
        <f>IF(50-LEN(H49)&lt;0,50-LEN(H49),0)</f>
        <v>0</v>
      </c>
      <c r="V49" s="564">
        <f>IF(OR(A49="",B49="",D49="",E49="",H49="",A49="_",B49="_",D49="_",E49="_",H49="_"),0,1)</f>
        <v>0</v>
      </c>
      <c r="W49" s="44"/>
      <c r="X49" s="660">
        <f>IF(A47="",1,0)</f>
        <v>0</v>
      </c>
      <c r="Y49" s="666">
        <f>IF(A47="_",1,0)</f>
        <v>1</v>
      </c>
      <c r="Z49" s="666" t="str">
        <f>IF(X49=Y49,"","_")</f>
        <v>_</v>
      </c>
      <c r="AA49" s="666">
        <f>IF(B47="",1,0)</f>
        <v>0</v>
      </c>
      <c r="AB49" s="666">
        <f>IF(B47="_",1,0)</f>
        <v>1</v>
      </c>
      <c r="AC49" s="666" t="str">
        <f>IF(AA49=AB49,"","_")</f>
        <v>_</v>
      </c>
      <c r="AD49" s="666">
        <f>IF(D47="",1,0)</f>
        <v>0</v>
      </c>
      <c r="AE49" s="666">
        <f>IF(D47="_",1,0)</f>
        <v>1</v>
      </c>
      <c r="AF49" s="666" t="str">
        <f>IF(AD49=AE49,"","_")</f>
        <v>_</v>
      </c>
      <c r="AG49" s="666">
        <f>IF(E47="",1,0)</f>
        <v>0</v>
      </c>
      <c r="AH49" s="666">
        <f>IF(E47="_",1,0)</f>
        <v>1</v>
      </c>
      <c r="AI49" s="666" t="str">
        <f>IF(AG49=AH49,"","_")</f>
        <v>_</v>
      </c>
      <c r="AJ49" s="666">
        <f>IF(H47="",1,0)</f>
        <v>0</v>
      </c>
      <c r="AK49" s="666">
        <f>IF(H47="_",1,0)</f>
        <v>1</v>
      </c>
      <c r="AL49" s="674" t="str">
        <f>IF(AJ49=AK49,"","_")</f>
        <v>_</v>
      </c>
    </row>
    <row r="50" spans="1:38" s="5" customFormat="1" ht="12" customHeight="1">
      <c r="A50" s="644"/>
      <c r="B50" s="642"/>
      <c r="C50" s="642"/>
      <c r="D50" s="642"/>
      <c r="E50" s="642"/>
      <c r="F50" s="642"/>
      <c r="G50" s="651"/>
      <c r="H50" s="642"/>
      <c r="I50" s="643"/>
      <c r="J50" s="56"/>
      <c r="K50" s="667"/>
      <c r="L50" s="667"/>
      <c r="M50" s="667"/>
      <c r="N50" s="667"/>
      <c r="O50" s="667"/>
      <c r="P50" s="1"/>
      <c r="Q50" s="663"/>
      <c r="R50" s="664"/>
      <c r="S50" s="664"/>
      <c r="T50" s="664"/>
      <c r="U50" s="665"/>
      <c r="V50" s="440"/>
      <c r="W50" s="20"/>
      <c r="X50" s="660"/>
      <c r="Y50" s="666"/>
      <c r="Z50" s="666"/>
      <c r="AA50" s="666"/>
      <c r="AB50" s="666"/>
      <c r="AC50" s="666"/>
      <c r="AD50" s="666"/>
      <c r="AE50" s="666"/>
      <c r="AF50" s="666"/>
      <c r="AG50" s="666"/>
      <c r="AH50" s="666"/>
      <c r="AI50" s="666"/>
      <c r="AJ50" s="666"/>
      <c r="AK50" s="666"/>
      <c r="AL50" s="674"/>
    </row>
    <row r="51" spans="1:38" s="5" customFormat="1" ht="12" customHeight="1">
      <c r="A51" s="644" t="str">
        <f>Z51</f>
        <v>_</v>
      </c>
      <c r="B51" s="642" t="str">
        <f>AC51</f>
        <v>_</v>
      </c>
      <c r="C51" s="642"/>
      <c r="D51" s="642" t="str">
        <f>AF51</f>
        <v>_</v>
      </c>
      <c r="E51" s="642" t="str">
        <f>AI51</f>
        <v>_</v>
      </c>
      <c r="F51" s="642"/>
      <c r="G51" s="650">
        <v>0</v>
      </c>
      <c r="H51" s="642" t="str">
        <f>AL51</f>
        <v>_</v>
      </c>
      <c r="I51" s="643"/>
      <c r="J51" s="56"/>
      <c r="K51" s="667">
        <f>IF(Q51=0,"",Q51)</f>
      </c>
      <c r="L51" s="667">
        <f>IF(R51=0,"",R51)</f>
      </c>
      <c r="M51" s="667">
        <f>IF(S51=0,"",S51)</f>
      </c>
      <c r="N51" s="667">
        <f>IF(T51=0,"",T51)</f>
      </c>
      <c r="O51" s="667">
        <f>IF(U51=0,"",U51)</f>
      </c>
      <c r="P51" s="1"/>
      <c r="Q51" s="668">
        <f>IF(20-LEN(A51)&lt;0,20-LEN(A51),0)</f>
        <v>0</v>
      </c>
      <c r="R51" s="669">
        <f>IF(50-LEN(B51)&lt;0,50-LEN(B51),0)</f>
        <v>0</v>
      </c>
      <c r="S51" s="669">
        <f>IF(20-LEN(D51)&lt;0,20-LEN(D51),0)</f>
        <v>0</v>
      </c>
      <c r="T51" s="669">
        <f>IF(50-LEN(E51)&lt;0,50-LEN(E51),0)</f>
        <v>0</v>
      </c>
      <c r="U51" s="670">
        <f>IF(50-LEN(H51)&lt;0,50-LEN(H51),0)</f>
        <v>0</v>
      </c>
      <c r="V51" s="564">
        <f>IF(OR(A51="",B51="",D51="",E51="",H51="",A51="_",B51="_",D51="_",E51="_",H51="_"),0,1)</f>
        <v>0</v>
      </c>
      <c r="W51" s="20"/>
      <c r="X51" s="660">
        <f>IF(A49="",1,0)</f>
        <v>0</v>
      </c>
      <c r="Y51" s="666">
        <f>IF(A49="_",1,0)</f>
        <v>1</v>
      </c>
      <c r="Z51" s="666" t="str">
        <f>IF(X51=Y51,"","_")</f>
        <v>_</v>
      </c>
      <c r="AA51" s="666">
        <f>IF(B49="",1,0)</f>
        <v>0</v>
      </c>
      <c r="AB51" s="666">
        <f>IF(B49="_",1,0)</f>
        <v>1</v>
      </c>
      <c r="AC51" s="666" t="str">
        <f>IF(AA51=AB51,"","_")</f>
        <v>_</v>
      </c>
      <c r="AD51" s="666">
        <f>IF(D49="",1,0)</f>
        <v>0</v>
      </c>
      <c r="AE51" s="666">
        <f>IF(D49="_",1,0)</f>
        <v>1</v>
      </c>
      <c r="AF51" s="666" t="str">
        <f>IF(AD51=AE51,"","_")</f>
        <v>_</v>
      </c>
      <c r="AG51" s="666">
        <f>IF(E49="",1,0)</f>
        <v>0</v>
      </c>
      <c r="AH51" s="666">
        <f>IF(E49="_",1,0)</f>
        <v>1</v>
      </c>
      <c r="AI51" s="666" t="str">
        <f>IF(AG51=AH51,"","_")</f>
        <v>_</v>
      </c>
      <c r="AJ51" s="666">
        <f>IF(H49="",1,0)</f>
        <v>0</v>
      </c>
      <c r="AK51" s="666">
        <f>IF(H49="_",1,0)</f>
        <v>1</v>
      </c>
      <c r="AL51" s="674" t="str">
        <f>IF(AJ51=AK51,"","_")</f>
        <v>_</v>
      </c>
    </row>
    <row r="52" spans="1:38" s="5" customFormat="1" ht="12" customHeight="1">
      <c r="A52" s="658"/>
      <c r="B52" s="650"/>
      <c r="C52" s="650"/>
      <c r="D52" s="650"/>
      <c r="E52" s="650"/>
      <c r="F52" s="650"/>
      <c r="G52" s="703"/>
      <c r="H52" s="650"/>
      <c r="I52" s="659"/>
      <c r="J52" s="56"/>
      <c r="K52" s="667"/>
      <c r="L52" s="667"/>
      <c r="M52" s="667"/>
      <c r="N52" s="667"/>
      <c r="O52" s="667"/>
      <c r="P52" s="1"/>
      <c r="Q52" s="663"/>
      <c r="R52" s="664"/>
      <c r="S52" s="664"/>
      <c r="T52" s="664"/>
      <c r="U52" s="665"/>
      <c r="V52" s="440"/>
      <c r="W52" s="20"/>
      <c r="X52" s="660"/>
      <c r="Y52" s="666"/>
      <c r="Z52" s="666"/>
      <c r="AA52" s="666"/>
      <c r="AB52" s="666"/>
      <c r="AC52" s="666"/>
      <c r="AD52" s="666"/>
      <c r="AE52" s="666"/>
      <c r="AF52" s="666"/>
      <c r="AG52" s="666"/>
      <c r="AH52" s="666"/>
      <c r="AI52" s="666"/>
      <c r="AJ52" s="666"/>
      <c r="AK52" s="666"/>
      <c r="AL52" s="674"/>
    </row>
    <row r="53" spans="1:38" s="5" customFormat="1" ht="12" customHeight="1">
      <c r="A53" s="652" t="s">
        <v>258</v>
      </c>
      <c r="B53" s="654"/>
      <c r="C53" s="654"/>
      <c r="D53" s="654"/>
      <c r="E53" s="654"/>
      <c r="F53" s="654"/>
      <c r="G53" s="704">
        <f>SUM(G17:G52)</f>
        <v>0</v>
      </c>
      <c r="H53" s="654"/>
      <c r="I53" s="656"/>
      <c r="J53" s="56"/>
      <c r="K53" s="667">
        <f>IF(Q53=0,"",Q53)</f>
      </c>
      <c r="L53" s="667">
        <f>IF(R53=0,"",R53)</f>
      </c>
      <c r="M53" s="667">
        <f>IF(S53=0,"",S53)</f>
      </c>
      <c r="N53" s="667">
        <f>IF(T53=0,"",T53)</f>
      </c>
      <c r="O53" s="667">
        <f>IF(U53=0,"",U53)</f>
      </c>
      <c r="P53" s="1"/>
      <c r="Q53" s="668">
        <f>IF(20-LEN(A53)&lt;0,20-LEN(A53),0)</f>
        <v>0</v>
      </c>
      <c r="R53" s="669">
        <f>IF(50-LEN(B53)&lt;0,50-LEN(B53),0)</f>
        <v>0</v>
      </c>
      <c r="S53" s="669">
        <f>IF(20-LEN(D53)&lt;0,20-LEN(D53),0)</f>
        <v>0</v>
      </c>
      <c r="T53" s="669">
        <f>IF(50-LEN(E53)&lt;0,50-LEN(E53),0)</f>
        <v>0</v>
      </c>
      <c r="U53" s="670">
        <f>IF(50-LEN(H53)&lt;0,50-LEN(H53),0)</f>
        <v>0</v>
      </c>
      <c r="V53" s="564">
        <f>IF(OR(A53="",B53="",D53="",E53="",H53="",A53="_",B53="_",D53="_",E53="_",H53="_"),0,1)</f>
        <v>0</v>
      </c>
      <c r="W53" s="20"/>
      <c r="X53" s="660">
        <f>IF(A51="",1,0)</f>
        <v>0</v>
      </c>
      <c r="Y53" s="666">
        <f>IF(A51="_",1,0)</f>
        <v>1</v>
      </c>
      <c r="Z53" s="666" t="str">
        <f>IF(X53=Y53,"","_")</f>
        <v>_</v>
      </c>
      <c r="AA53" s="666">
        <f>IF(B51="",1,0)</f>
        <v>0</v>
      </c>
      <c r="AB53" s="666">
        <f>IF(B51="_",1,0)</f>
        <v>1</v>
      </c>
      <c r="AC53" s="666" t="str">
        <f>IF(AA53=AB53,"","_")</f>
        <v>_</v>
      </c>
      <c r="AD53" s="666">
        <f>IF(D51="",1,0)</f>
        <v>0</v>
      </c>
      <c r="AE53" s="666">
        <f>IF(D51="_",1,0)</f>
        <v>1</v>
      </c>
      <c r="AF53" s="666" t="str">
        <f>IF(AD53=AE53,"","_")</f>
        <v>_</v>
      </c>
      <c r="AG53" s="666">
        <f>IF(E51="",1,0)</f>
        <v>0</v>
      </c>
      <c r="AH53" s="666">
        <f>IF(E51="_",1,0)</f>
        <v>1</v>
      </c>
      <c r="AI53" s="666" t="str">
        <f>IF(AG53=AH53,"","_")</f>
        <v>_</v>
      </c>
      <c r="AJ53" s="666">
        <f>IF(H51="",1,0)</f>
        <v>0</v>
      </c>
      <c r="AK53" s="666">
        <f>IF(H51="_",1,0)</f>
        <v>1</v>
      </c>
      <c r="AL53" s="674" t="str">
        <f>IF(AJ53=AK53,"","_")</f>
        <v>_</v>
      </c>
    </row>
    <row r="54" spans="1:38" s="5" customFormat="1" ht="12" customHeight="1" thickBot="1">
      <c r="A54" s="653"/>
      <c r="B54" s="655"/>
      <c r="C54" s="655"/>
      <c r="D54" s="655"/>
      <c r="E54" s="655"/>
      <c r="F54" s="655"/>
      <c r="G54" s="705"/>
      <c r="H54" s="655"/>
      <c r="I54" s="657"/>
      <c r="J54" s="56"/>
      <c r="K54" s="667"/>
      <c r="L54" s="667"/>
      <c r="M54" s="667"/>
      <c r="N54" s="667"/>
      <c r="O54" s="667"/>
      <c r="P54" s="1"/>
      <c r="Q54" s="680"/>
      <c r="R54" s="681"/>
      <c r="S54" s="681"/>
      <c r="T54" s="681"/>
      <c r="U54" s="679"/>
      <c r="V54" s="441"/>
      <c r="W54" s="20"/>
      <c r="X54" s="672"/>
      <c r="Y54" s="671"/>
      <c r="Z54" s="671"/>
      <c r="AA54" s="671"/>
      <c r="AB54" s="671"/>
      <c r="AC54" s="671"/>
      <c r="AD54" s="671"/>
      <c r="AE54" s="671"/>
      <c r="AF54" s="671"/>
      <c r="AG54" s="671"/>
      <c r="AH54" s="671"/>
      <c r="AI54" s="671"/>
      <c r="AJ54" s="671"/>
      <c r="AK54" s="671"/>
      <c r="AL54" s="675"/>
    </row>
    <row r="55" spans="1:36" s="5" customFormat="1" ht="16.5" customHeight="1" thickBot="1">
      <c r="A55" s="355" t="str">
        <f>Carátula1!$A$45</f>
        <v>Ventanilla DeTIEC</v>
      </c>
      <c r="B55" s="355"/>
      <c r="C55" s="355"/>
      <c r="D55" s="6"/>
      <c r="E55" s="7"/>
      <c r="F55" s="7"/>
      <c r="G55" s="7"/>
      <c r="I55" s="314" t="s">
        <v>364</v>
      </c>
      <c r="J55" s="1"/>
      <c r="K55" s="449">
        <f>IF($V$55&gt;20,"SI CONSIDERA COMPLETA LA TABLA...","")</f>
      </c>
      <c r="L55" s="449"/>
      <c r="M55" s="449"/>
      <c r="N55" s="449"/>
      <c r="O55" s="449"/>
      <c r="P55" s="1"/>
      <c r="Q55" s="22"/>
      <c r="R55" s="22"/>
      <c r="S55" s="22"/>
      <c r="T55" s="22"/>
      <c r="U55" s="22"/>
      <c r="V55" s="21">
        <f>SUM(V8:V54)</f>
        <v>0</v>
      </c>
      <c r="W55" s="20"/>
      <c r="X55" s="37"/>
      <c r="AA55" s="37"/>
      <c r="AD55" s="37"/>
      <c r="AG55" s="37"/>
      <c r="AJ55" s="37"/>
    </row>
    <row r="56" spans="1:36" s="5" customFormat="1" ht="16.5" customHeight="1">
      <c r="A56" s="3"/>
      <c r="B56" s="1"/>
      <c r="C56" s="1"/>
      <c r="D56" s="1"/>
      <c r="E56" s="1"/>
      <c r="F56" s="1"/>
      <c r="G56" s="1"/>
      <c r="H56" s="1"/>
      <c r="I56" s="1"/>
      <c r="J56" s="1"/>
      <c r="K56" s="449"/>
      <c r="L56" s="449"/>
      <c r="M56" s="449"/>
      <c r="N56" s="449"/>
      <c r="O56" s="449"/>
      <c r="P56" s="1"/>
      <c r="Q56" s="22"/>
      <c r="R56" s="22"/>
      <c r="S56" s="22"/>
      <c r="T56" s="22"/>
      <c r="U56" s="22"/>
      <c r="V56" s="20"/>
      <c r="W56" s="20"/>
      <c r="X56" s="37"/>
      <c r="AA56" s="37"/>
      <c r="AD56" s="37"/>
      <c r="AG56" s="37"/>
      <c r="AJ56" s="37"/>
    </row>
    <row r="57" spans="1:36" s="5" customFormat="1" ht="16.5" customHeight="1">
      <c r="A57" s="3"/>
      <c r="B57" s="1"/>
      <c r="C57" s="1"/>
      <c r="D57" s="1"/>
      <c r="E57" s="1"/>
      <c r="F57" s="1"/>
      <c r="G57" s="1"/>
      <c r="H57" s="1"/>
      <c r="I57" s="1"/>
      <c r="J57" s="1"/>
      <c r="K57" s="449"/>
      <c r="L57" s="449"/>
      <c r="M57" s="449"/>
      <c r="N57" s="449"/>
      <c r="O57" s="449"/>
      <c r="P57" s="1"/>
      <c r="Q57" s="22"/>
      <c r="R57" s="22"/>
      <c r="S57" s="22"/>
      <c r="T57" s="22"/>
      <c r="U57" s="22"/>
      <c r="V57" s="20"/>
      <c r="W57" s="20"/>
      <c r="X57" s="44"/>
      <c r="AA57" s="44"/>
      <c r="AD57" s="44"/>
      <c r="AG57" s="44"/>
      <c r="AJ57" s="44"/>
    </row>
    <row r="58" spans="1:36" s="5" customFormat="1" ht="16.5" customHeight="1">
      <c r="A58" s="3"/>
      <c r="B58" s="1"/>
      <c r="C58" s="1"/>
      <c r="D58" s="1"/>
      <c r="E58" s="1"/>
      <c r="F58" s="1"/>
      <c r="G58" s="1"/>
      <c r="H58" s="1"/>
      <c r="I58" s="1"/>
      <c r="J58" s="1"/>
      <c r="K58" s="683" t="str">
        <f>IF($V$55&gt;20,"FAVOR PASAR A SGTE. PAG.","DATOS AÚN INCOMPLETOS")</f>
        <v>DATOS AÚN INCOMPLETOS</v>
      </c>
      <c r="L58" s="683"/>
      <c r="M58" s="683"/>
      <c r="N58" s="683"/>
      <c r="O58" s="683"/>
      <c r="P58" s="1"/>
      <c r="Q58" s="22"/>
      <c r="R58" s="22"/>
      <c r="S58" s="22"/>
      <c r="T58" s="22"/>
      <c r="U58" s="22"/>
      <c r="V58" s="20"/>
      <c r="W58" s="20"/>
      <c r="X58" s="45"/>
      <c r="AA58" s="45"/>
      <c r="AD58" s="45"/>
      <c r="AG58" s="45"/>
      <c r="AJ58" s="45"/>
    </row>
    <row r="60" spans="24:36" ht="16.5" customHeight="1">
      <c r="X60" s="45"/>
      <c r="AA60" s="45"/>
      <c r="AD60" s="45"/>
      <c r="AG60" s="45"/>
      <c r="AJ60" s="45"/>
    </row>
    <row r="62" spans="1:36" s="4" customFormat="1" ht="16.5" customHeight="1">
      <c r="A62" s="3"/>
      <c r="B62" s="1"/>
      <c r="C62" s="1"/>
      <c r="D62" s="1"/>
      <c r="E62" s="1"/>
      <c r="F62" s="1"/>
      <c r="G62" s="1"/>
      <c r="H62" s="1"/>
      <c r="I62" s="1"/>
      <c r="J62" s="1"/>
      <c r="K62" s="15"/>
      <c r="L62" s="15"/>
      <c r="M62" s="15"/>
      <c r="N62" s="15"/>
      <c r="O62" s="15"/>
      <c r="P62" s="1"/>
      <c r="Q62" s="22"/>
      <c r="R62" s="22"/>
      <c r="S62" s="22"/>
      <c r="T62" s="22"/>
      <c r="U62" s="22"/>
      <c r="V62" s="20"/>
      <c r="W62" s="20"/>
      <c r="X62" s="44"/>
      <c r="AA62" s="44"/>
      <c r="AD62" s="44"/>
      <c r="AG62" s="44"/>
      <c r="AJ62" s="44"/>
    </row>
  </sheetData>
  <sheetProtection password="C03D" sheet="1"/>
  <protectedRanges>
    <protectedRange sqref="A8 A17:I18 A53:I54 A19:F52 H19:I52" name="Rango1"/>
  </protectedRanges>
  <mergeCells count="628">
    <mergeCell ref="G43:G44"/>
    <mergeCell ref="G45:G46"/>
    <mergeCell ref="G47:G48"/>
    <mergeCell ref="G49:G50"/>
    <mergeCell ref="G51:G52"/>
    <mergeCell ref="G53:G54"/>
    <mergeCell ref="G31:G32"/>
    <mergeCell ref="G33:G34"/>
    <mergeCell ref="G35:G36"/>
    <mergeCell ref="G37:G38"/>
    <mergeCell ref="G39:G40"/>
    <mergeCell ref="G41:G42"/>
    <mergeCell ref="G17:G18"/>
    <mergeCell ref="G19:G20"/>
    <mergeCell ref="G21:G22"/>
    <mergeCell ref="G23:G24"/>
    <mergeCell ref="G25:G26"/>
    <mergeCell ref="G27:G28"/>
    <mergeCell ref="X10:Z11"/>
    <mergeCell ref="AA10:AL10"/>
    <mergeCell ref="AA11:AL11"/>
    <mergeCell ref="AG12:AI13"/>
    <mergeCell ref="AG14:AI15"/>
    <mergeCell ref="AJ12:AL13"/>
    <mergeCell ref="AJ14:AL15"/>
    <mergeCell ref="AD12:AF13"/>
    <mergeCell ref="AD14:AF15"/>
    <mergeCell ref="K18:O18"/>
    <mergeCell ref="K20:O20"/>
    <mergeCell ref="W17:W18"/>
    <mergeCell ref="X12:Z13"/>
    <mergeCell ref="X14:Z15"/>
    <mergeCell ref="AA12:AC13"/>
    <mergeCell ref="AA14:AC15"/>
    <mergeCell ref="V8:V15"/>
    <mergeCell ref="V19:V20"/>
    <mergeCell ref="Q19:Q20"/>
    <mergeCell ref="K55:O57"/>
    <mergeCell ref="K58:O58"/>
    <mergeCell ref="V53:V54"/>
    <mergeCell ref="K8:O15"/>
    <mergeCell ref="K4:O4"/>
    <mergeCell ref="V41:V42"/>
    <mergeCell ref="Q6:U7"/>
    <mergeCell ref="V6:V7"/>
    <mergeCell ref="Q8:U15"/>
    <mergeCell ref="N51:N52"/>
    <mergeCell ref="K1:O3"/>
    <mergeCell ref="V43:V44"/>
    <mergeCell ref="V45:V46"/>
    <mergeCell ref="V47:V48"/>
    <mergeCell ref="V49:V50"/>
    <mergeCell ref="V51:V52"/>
    <mergeCell ref="V33:V34"/>
    <mergeCell ref="V35:V36"/>
    <mergeCell ref="V37:V38"/>
    <mergeCell ref="V39:V40"/>
    <mergeCell ref="L53:L54"/>
    <mergeCell ref="M53:M54"/>
    <mergeCell ref="N53:N54"/>
    <mergeCell ref="O53:O54"/>
    <mergeCell ref="O51:O52"/>
    <mergeCell ref="L51:L52"/>
    <mergeCell ref="M43:M44"/>
    <mergeCell ref="N43:N44"/>
    <mergeCell ref="L23:L24"/>
    <mergeCell ref="L39:L40"/>
    <mergeCell ref="M39:M40"/>
    <mergeCell ref="N39:N40"/>
    <mergeCell ref="M23:M24"/>
    <mergeCell ref="N23:N24"/>
    <mergeCell ref="L35:L36"/>
    <mergeCell ref="L25:L26"/>
    <mergeCell ref="O39:O40"/>
    <mergeCell ref="O23:O24"/>
    <mergeCell ref="O37:O38"/>
    <mergeCell ref="K16:O16"/>
    <mergeCell ref="M25:M26"/>
    <mergeCell ref="N25:N26"/>
    <mergeCell ref="O25:O26"/>
    <mergeCell ref="O33:O34"/>
    <mergeCell ref="K29:K30"/>
    <mergeCell ref="K27:K28"/>
    <mergeCell ref="M45:M46"/>
    <mergeCell ref="U53:U54"/>
    <mergeCell ref="T51:T52"/>
    <mergeCell ref="U51:U52"/>
    <mergeCell ref="Q53:Q54"/>
    <mergeCell ref="R53:R54"/>
    <mergeCell ref="S53:S54"/>
    <mergeCell ref="T53:T54"/>
    <mergeCell ref="S51:S52"/>
    <mergeCell ref="M51:M52"/>
    <mergeCell ref="AJ53:AJ54"/>
    <mergeCell ref="AK53:AK54"/>
    <mergeCell ref="AJ37:AJ38"/>
    <mergeCell ref="AK37:AK38"/>
    <mergeCell ref="AJ29:AJ30"/>
    <mergeCell ref="AK29:AK30"/>
    <mergeCell ref="AL53:AL54"/>
    <mergeCell ref="X16:AL16"/>
    <mergeCell ref="AJ49:AJ50"/>
    <mergeCell ref="AK49:AK50"/>
    <mergeCell ref="AL49:AL50"/>
    <mergeCell ref="AJ51:AJ52"/>
    <mergeCell ref="AK51:AK52"/>
    <mergeCell ref="AL51:AL52"/>
    <mergeCell ref="AJ45:AJ46"/>
    <mergeCell ref="AK45:AK46"/>
    <mergeCell ref="AL45:AL46"/>
    <mergeCell ref="AJ47:AJ48"/>
    <mergeCell ref="AK47:AK48"/>
    <mergeCell ref="AL47:AL48"/>
    <mergeCell ref="AJ41:AJ42"/>
    <mergeCell ref="AK41:AK42"/>
    <mergeCell ref="AL41:AL42"/>
    <mergeCell ref="AJ43:AJ44"/>
    <mergeCell ref="AK43:AK44"/>
    <mergeCell ref="AL43:AL44"/>
    <mergeCell ref="AL37:AL38"/>
    <mergeCell ref="AJ39:AJ40"/>
    <mergeCell ref="AK39:AK40"/>
    <mergeCell ref="AL39:AL40"/>
    <mergeCell ref="AJ33:AJ34"/>
    <mergeCell ref="AK33:AK34"/>
    <mergeCell ref="AL33:AL34"/>
    <mergeCell ref="AJ35:AJ36"/>
    <mergeCell ref="AK35:AK36"/>
    <mergeCell ref="AL35:AL36"/>
    <mergeCell ref="AL29:AL30"/>
    <mergeCell ref="AJ31:AJ32"/>
    <mergeCell ref="AK31:AK32"/>
    <mergeCell ref="AL31:AL32"/>
    <mergeCell ref="AJ25:AJ26"/>
    <mergeCell ref="AK25:AK26"/>
    <mergeCell ref="AL25:AL26"/>
    <mergeCell ref="AJ27:AJ28"/>
    <mergeCell ref="AK27:AK28"/>
    <mergeCell ref="AL27:AL28"/>
    <mergeCell ref="AJ21:AJ22"/>
    <mergeCell ref="AK21:AK22"/>
    <mergeCell ref="AL21:AL22"/>
    <mergeCell ref="AJ23:AJ24"/>
    <mergeCell ref="AK23:AK24"/>
    <mergeCell ref="AL23:AL24"/>
    <mergeCell ref="AD17:AF18"/>
    <mergeCell ref="AG17:AI18"/>
    <mergeCell ref="AJ17:AL18"/>
    <mergeCell ref="AJ19:AJ20"/>
    <mergeCell ref="AK19:AK20"/>
    <mergeCell ref="AL19:AL20"/>
    <mergeCell ref="AG19:AG20"/>
    <mergeCell ref="AH19:AH20"/>
    <mergeCell ref="AI19:AI20"/>
    <mergeCell ref="AE19:AE20"/>
    <mergeCell ref="AG21:AG22"/>
    <mergeCell ref="AH21:AH22"/>
    <mergeCell ref="AI21:AI22"/>
    <mergeCell ref="AG51:AG52"/>
    <mergeCell ref="AH51:AH52"/>
    <mergeCell ref="AI51:AI52"/>
    <mergeCell ref="AG43:AG44"/>
    <mergeCell ref="AH43:AH44"/>
    <mergeCell ref="AI43:AI44"/>
    <mergeCell ref="AG45:AG46"/>
    <mergeCell ref="AG53:AG54"/>
    <mergeCell ref="AH53:AH54"/>
    <mergeCell ref="AI53:AI54"/>
    <mergeCell ref="AG47:AG48"/>
    <mergeCell ref="AH47:AH48"/>
    <mergeCell ref="AI47:AI48"/>
    <mergeCell ref="AG49:AG50"/>
    <mergeCell ref="AH49:AH50"/>
    <mergeCell ref="AI49:AI50"/>
    <mergeCell ref="AH45:AH46"/>
    <mergeCell ref="AI45:AI46"/>
    <mergeCell ref="AG39:AG40"/>
    <mergeCell ref="AH39:AH40"/>
    <mergeCell ref="AI39:AI40"/>
    <mergeCell ref="AG41:AG42"/>
    <mergeCell ref="AH41:AH42"/>
    <mergeCell ref="AI41:AI42"/>
    <mergeCell ref="AG35:AG36"/>
    <mergeCell ref="AH35:AH36"/>
    <mergeCell ref="AI35:AI36"/>
    <mergeCell ref="AG37:AG38"/>
    <mergeCell ref="AH37:AH38"/>
    <mergeCell ref="AI37:AI38"/>
    <mergeCell ref="AG31:AG32"/>
    <mergeCell ref="AH31:AH32"/>
    <mergeCell ref="AI31:AI32"/>
    <mergeCell ref="AG33:AG34"/>
    <mergeCell ref="AH33:AH34"/>
    <mergeCell ref="AI33:AI34"/>
    <mergeCell ref="AG27:AG28"/>
    <mergeCell ref="AH27:AH28"/>
    <mergeCell ref="AI27:AI28"/>
    <mergeCell ref="AG29:AG30"/>
    <mergeCell ref="AH29:AH30"/>
    <mergeCell ref="AI29:AI30"/>
    <mergeCell ref="AG23:AG24"/>
    <mergeCell ref="AH23:AH24"/>
    <mergeCell ref="AI23:AI24"/>
    <mergeCell ref="AG25:AG26"/>
    <mergeCell ref="AH25:AH26"/>
    <mergeCell ref="AI25:AI26"/>
    <mergeCell ref="AE49:AE50"/>
    <mergeCell ref="AF49:AF50"/>
    <mergeCell ref="AE51:AE52"/>
    <mergeCell ref="AF51:AF52"/>
    <mergeCell ref="AE53:AE54"/>
    <mergeCell ref="AF53:AF54"/>
    <mergeCell ref="AE43:AE44"/>
    <mergeCell ref="AF43:AF44"/>
    <mergeCell ref="AE45:AE46"/>
    <mergeCell ref="AF45:AF46"/>
    <mergeCell ref="AE47:AE48"/>
    <mergeCell ref="AF47:AF48"/>
    <mergeCell ref="AE37:AE38"/>
    <mergeCell ref="AF37:AF38"/>
    <mergeCell ref="AE39:AE40"/>
    <mergeCell ref="AF39:AF40"/>
    <mergeCell ref="AE41:AE42"/>
    <mergeCell ref="AF41:AF42"/>
    <mergeCell ref="AE31:AE32"/>
    <mergeCell ref="AF31:AF32"/>
    <mergeCell ref="AE33:AE34"/>
    <mergeCell ref="AF33:AF34"/>
    <mergeCell ref="AE35:AE36"/>
    <mergeCell ref="AF35:AF36"/>
    <mergeCell ref="AE25:AE26"/>
    <mergeCell ref="AF25:AF26"/>
    <mergeCell ref="AE27:AE28"/>
    <mergeCell ref="AF27:AF28"/>
    <mergeCell ref="AE29:AE30"/>
    <mergeCell ref="AF29:AF30"/>
    <mergeCell ref="AF19:AF20"/>
    <mergeCell ref="AE21:AE22"/>
    <mergeCell ref="AF21:AF22"/>
    <mergeCell ref="AE23:AE24"/>
    <mergeCell ref="AF23:AF24"/>
    <mergeCell ref="AD45:AD46"/>
    <mergeCell ref="AD19:AD20"/>
    <mergeCell ref="AD21:AD22"/>
    <mergeCell ref="AD23:AD24"/>
    <mergeCell ref="AD25:AD26"/>
    <mergeCell ref="AD47:AD48"/>
    <mergeCell ref="AD49:AD50"/>
    <mergeCell ref="AD51:AD52"/>
    <mergeCell ref="AD53:AD54"/>
    <mergeCell ref="AC49:AC50"/>
    <mergeCell ref="AC51:AC52"/>
    <mergeCell ref="AC53:AC54"/>
    <mergeCell ref="AD27:AD28"/>
    <mergeCell ref="AD29:AD30"/>
    <mergeCell ref="AD31:AD32"/>
    <mergeCell ref="AD33:AD34"/>
    <mergeCell ref="AD35:AD36"/>
    <mergeCell ref="AD37:AD38"/>
    <mergeCell ref="AD39:AD40"/>
    <mergeCell ref="AD41:AD42"/>
    <mergeCell ref="AD43:AD44"/>
    <mergeCell ref="AC39:AC40"/>
    <mergeCell ref="AC41:AC42"/>
    <mergeCell ref="AC43:AC44"/>
    <mergeCell ref="AA45:AA46"/>
    <mergeCell ref="AB43:AB44"/>
    <mergeCell ref="AA39:AA40"/>
    <mergeCell ref="AC33:AC34"/>
    <mergeCell ref="AC35:AC36"/>
    <mergeCell ref="AC37:AC38"/>
    <mergeCell ref="AB35:AB36"/>
    <mergeCell ref="AB37:AB38"/>
    <mergeCell ref="AB39:AB40"/>
    <mergeCell ref="AB41:AB42"/>
    <mergeCell ref="AC45:AC46"/>
    <mergeCell ref="AC47:AC48"/>
    <mergeCell ref="AB31:AB32"/>
    <mergeCell ref="AB33:AB34"/>
    <mergeCell ref="AB49:AB50"/>
    <mergeCell ref="AC19:AC20"/>
    <mergeCell ref="AC21:AC22"/>
    <mergeCell ref="AC23:AC24"/>
    <mergeCell ref="AC25:AC26"/>
    <mergeCell ref="AC27:AC28"/>
    <mergeCell ref="AC29:AC30"/>
    <mergeCell ref="AC31:AC32"/>
    <mergeCell ref="AB19:AB20"/>
    <mergeCell ref="AB21:AB22"/>
    <mergeCell ref="AB23:AB24"/>
    <mergeCell ref="AB25:AB26"/>
    <mergeCell ref="AB27:AB28"/>
    <mergeCell ref="AB29:AB30"/>
    <mergeCell ref="AA53:AA54"/>
    <mergeCell ref="X51:X52"/>
    <mergeCell ref="AB51:AB52"/>
    <mergeCell ref="AB53:AB54"/>
    <mergeCell ref="Q51:Q52"/>
    <mergeCell ref="R51:R52"/>
    <mergeCell ref="X53:X54"/>
    <mergeCell ref="T49:T50"/>
    <mergeCell ref="U49:U50"/>
    <mergeCell ref="Z49:Z50"/>
    <mergeCell ref="K53:K54"/>
    <mergeCell ref="Y53:Y54"/>
    <mergeCell ref="Z53:Z54"/>
    <mergeCell ref="K51:K52"/>
    <mergeCell ref="M49:M50"/>
    <mergeCell ref="N49:N50"/>
    <mergeCell ref="O49:O50"/>
    <mergeCell ref="AA49:AA50"/>
    <mergeCell ref="Y51:Y52"/>
    <mergeCell ref="Z51:Z52"/>
    <mergeCell ref="AA51:AA52"/>
    <mergeCell ref="X49:X50"/>
    <mergeCell ref="N47:N48"/>
    <mergeCell ref="O47:O48"/>
    <mergeCell ref="Q47:Q48"/>
    <mergeCell ref="Q49:Q50"/>
    <mergeCell ref="R49:R50"/>
    <mergeCell ref="K49:K50"/>
    <mergeCell ref="Y49:Y50"/>
    <mergeCell ref="S47:S48"/>
    <mergeCell ref="R47:R48"/>
    <mergeCell ref="N45:N46"/>
    <mergeCell ref="O45:O46"/>
    <mergeCell ref="Y47:Y48"/>
    <mergeCell ref="Y45:Y46"/>
    <mergeCell ref="L49:L50"/>
    <mergeCell ref="S49:S50"/>
    <mergeCell ref="AB47:AB48"/>
    <mergeCell ref="Q45:Q46"/>
    <mergeCell ref="R45:R46"/>
    <mergeCell ref="S45:S46"/>
    <mergeCell ref="T45:T46"/>
    <mergeCell ref="AA47:AA48"/>
    <mergeCell ref="X45:X46"/>
    <mergeCell ref="AB45:AB46"/>
    <mergeCell ref="Z45:Z46"/>
    <mergeCell ref="Z47:Z48"/>
    <mergeCell ref="Q37:Q38"/>
    <mergeCell ref="R37:R38"/>
    <mergeCell ref="S37:S38"/>
    <mergeCell ref="T37:T38"/>
    <mergeCell ref="U37:U38"/>
    <mergeCell ref="Z43:Z44"/>
    <mergeCell ref="X37:X38"/>
    <mergeCell ref="X39:X40"/>
    <mergeCell ref="U41:U42"/>
    <mergeCell ref="S43:S44"/>
    <mergeCell ref="T43:T44"/>
    <mergeCell ref="U43:U44"/>
    <mergeCell ref="T47:T48"/>
    <mergeCell ref="Y43:Y44"/>
    <mergeCell ref="T41:T42"/>
    <mergeCell ref="U45:U46"/>
    <mergeCell ref="X47:X48"/>
    <mergeCell ref="Z41:Z42"/>
    <mergeCell ref="X43:X44"/>
    <mergeCell ref="K47:K48"/>
    <mergeCell ref="K45:K46"/>
    <mergeCell ref="U47:U48"/>
    <mergeCell ref="L47:L48"/>
    <mergeCell ref="M47:M48"/>
    <mergeCell ref="K43:K44"/>
    <mergeCell ref="O43:O44"/>
    <mergeCell ref="Q43:Q44"/>
    <mergeCell ref="L45:L46"/>
    <mergeCell ref="R43:R44"/>
    <mergeCell ref="L43:L44"/>
    <mergeCell ref="K41:K42"/>
    <mergeCell ref="Y41:Y42"/>
    <mergeCell ref="AA43:AA44"/>
    <mergeCell ref="X41:X42"/>
    <mergeCell ref="Q41:Q42"/>
    <mergeCell ref="R41:R42"/>
    <mergeCell ref="S41:S42"/>
    <mergeCell ref="AA41:AA42"/>
    <mergeCell ref="S33:S34"/>
    <mergeCell ref="T33:T34"/>
    <mergeCell ref="U33:U34"/>
    <mergeCell ref="Q39:Q40"/>
    <mergeCell ref="R39:R40"/>
    <mergeCell ref="Z37:Z38"/>
    <mergeCell ref="U35:U36"/>
    <mergeCell ref="Z39:Z40"/>
    <mergeCell ref="U39:U40"/>
    <mergeCell ref="L41:L42"/>
    <mergeCell ref="M41:M42"/>
    <mergeCell ref="N41:N42"/>
    <mergeCell ref="O41:O42"/>
    <mergeCell ref="K37:K38"/>
    <mergeCell ref="Y37:Y38"/>
    <mergeCell ref="K39:K40"/>
    <mergeCell ref="Y39:Y40"/>
    <mergeCell ref="S39:S40"/>
    <mergeCell ref="T39:T40"/>
    <mergeCell ref="AA37:AA38"/>
    <mergeCell ref="X35:X36"/>
    <mergeCell ref="M35:M36"/>
    <mergeCell ref="N35:N36"/>
    <mergeCell ref="O35:O36"/>
    <mergeCell ref="L37:L38"/>
    <mergeCell ref="M37:M38"/>
    <mergeCell ref="N37:N38"/>
    <mergeCell ref="S35:S36"/>
    <mergeCell ref="T35:T36"/>
    <mergeCell ref="V31:V32"/>
    <mergeCell ref="K31:K32"/>
    <mergeCell ref="Y31:Y32"/>
    <mergeCell ref="K33:K34"/>
    <mergeCell ref="Y33:Y34"/>
    <mergeCell ref="L33:L34"/>
    <mergeCell ref="M33:M34"/>
    <mergeCell ref="N33:N34"/>
    <mergeCell ref="Q33:Q34"/>
    <mergeCell ref="R33:R34"/>
    <mergeCell ref="X27:X28"/>
    <mergeCell ref="L27:L28"/>
    <mergeCell ref="M27:M28"/>
    <mergeCell ref="N27:N28"/>
    <mergeCell ref="O27:O28"/>
    <mergeCell ref="V27:V28"/>
    <mergeCell ref="U27:U28"/>
    <mergeCell ref="L29:L30"/>
    <mergeCell ref="M29:M30"/>
    <mergeCell ref="Y27:Y28"/>
    <mergeCell ref="K35:K36"/>
    <mergeCell ref="Y35:Y36"/>
    <mergeCell ref="Z35:Z36"/>
    <mergeCell ref="Z31:Z32"/>
    <mergeCell ref="N29:N30"/>
    <mergeCell ref="O29:O30"/>
    <mergeCell ref="U31:U32"/>
    <mergeCell ref="AA35:AA36"/>
    <mergeCell ref="X33:X34"/>
    <mergeCell ref="Z33:Z34"/>
    <mergeCell ref="AA33:AA34"/>
    <mergeCell ref="Q35:Q36"/>
    <mergeCell ref="R35:R36"/>
    <mergeCell ref="AA31:AA32"/>
    <mergeCell ref="X29:X30"/>
    <mergeCell ref="Q29:Q30"/>
    <mergeCell ref="R29:R30"/>
    <mergeCell ref="S29:S30"/>
    <mergeCell ref="T29:T30"/>
    <mergeCell ref="U29:U30"/>
    <mergeCell ref="Y29:Y30"/>
    <mergeCell ref="Z29:Z30"/>
    <mergeCell ref="V29:V30"/>
    <mergeCell ref="L31:L32"/>
    <mergeCell ref="M31:M32"/>
    <mergeCell ref="N31:N32"/>
    <mergeCell ref="O31:O32"/>
    <mergeCell ref="S31:S32"/>
    <mergeCell ref="T31:T32"/>
    <mergeCell ref="AA29:AA30"/>
    <mergeCell ref="X31:X32"/>
    <mergeCell ref="Q31:Q32"/>
    <mergeCell ref="R31:R32"/>
    <mergeCell ref="Z27:Z28"/>
    <mergeCell ref="AA27:AA28"/>
    <mergeCell ref="Q27:Q28"/>
    <mergeCell ref="R27:R28"/>
    <mergeCell ref="S27:S28"/>
    <mergeCell ref="T27:T28"/>
    <mergeCell ref="AA25:AA26"/>
    <mergeCell ref="X23:X24"/>
    <mergeCell ref="Q23:Q24"/>
    <mergeCell ref="R23:R24"/>
    <mergeCell ref="S23:S24"/>
    <mergeCell ref="T23:T24"/>
    <mergeCell ref="U23:U24"/>
    <mergeCell ref="V23:V24"/>
    <mergeCell ref="S25:S26"/>
    <mergeCell ref="Z23:Z24"/>
    <mergeCell ref="AA23:AA24"/>
    <mergeCell ref="X25:X26"/>
    <mergeCell ref="V25:V26"/>
    <mergeCell ref="K25:K26"/>
    <mergeCell ref="Y25:Y26"/>
    <mergeCell ref="Z25:Z26"/>
    <mergeCell ref="Q25:Q26"/>
    <mergeCell ref="R25:R26"/>
    <mergeCell ref="K23:K24"/>
    <mergeCell ref="Y23:Y24"/>
    <mergeCell ref="S19:S20"/>
    <mergeCell ref="T19:T20"/>
    <mergeCell ref="U19:U20"/>
    <mergeCell ref="T25:T26"/>
    <mergeCell ref="U25:U26"/>
    <mergeCell ref="T21:T22"/>
    <mergeCell ref="U21:U22"/>
    <mergeCell ref="Z19:Z20"/>
    <mergeCell ref="AA19:AA20"/>
    <mergeCell ref="X21:X22"/>
    <mergeCell ref="Q21:Q22"/>
    <mergeCell ref="R21:R22"/>
    <mergeCell ref="S21:S22"/>
    <mergeCell ref="V21:V22"/>
    <mergeCell ref="Z21:Z22"/>
    <mergeCell ref="AA21:AA22"/>
    <mergeCell ref="R19:R20"/>
    <mergeCell ref="K21:K22"/>
    <mergeCell ref="Y21:Y22"/>
    <mergeCell ref="L21:L22"/>
    <mergeCell ref="M21:M22"/>
    <mergeCell ref="N21:N22"/>
    <mergeCell ref="O21:O22"/>
    <mergeCell ref="X19:X20"/>
    <mergeCell ref="X17:Z18"/>
    <mergeCell ref="AA17:AC18"/>
    <mergeCell ref="Q17:Q18"/>
    <mergeCell ref="V17:V18"/>
    <mergeCell ref="R17:R18"/>
    <mergeCell ref="S17:S18"/>
    <mergeCell ref="T17:T18"/>
    <mergeCell ref="U17:U18"/>
    <mergeCell ref="Y19:Y20"/>
    <mergeCell ref="A53:A54"/>
    <mergeCell ref="B53:C54"/>
    <mergeCell ref="D53:D54"/>
    <mergeCell ref="E53:F54"/>
    <mergeCell ref="H53:I54"/>
    <mergeCell ref="A51:A52"/>
    <mergeCell ref="B51:C52"/>
    <mergeCell ref="D51:D52"/>
    <mergeCell ref="E51:F52"/>
    <mergeCell ref="H51:I52"/>
    <mergeCell ref="A49:A50"/>
    <mergeCell ref="B49:C50"/>
    <mergeCell ref="D49:D50"/>
    <mergeCell ref="E49:F50"/>
    <mergeCell ref="H49:I50"/>
    <mergeCell ref="A47:A48"/>
    <mergeCell ref="B47:C48"/>
    <mergeCell ref="D47:D48"/>
    <mergeCell ref="E47:F48"/>
    <mergeCell ref="H47:I48"/>
    <mergeCell ref="A45:A46"/>
    <mergeCell ref="B45:C46"/>
    <mergeCell ref="D45:D46"/>
    <mergeCell ref="E45:F46"/>
    <mergeCell ref="H45:I46"/>
    <mergeCell ref="A43:A44"/>
    <mergeCell ref="B43:C44"/>
    <mergeCell ref="D43:D44"/>
    <mergeCell ref="E43:F44"/>
    <mergeCell ref="H43:I44"/>
    <mergeCell ref="A41:A42"/>
    <mergeCell ref="B41:C42"/>
    <mergeCell ref="D41:D42"/>
    <mergeCell ref="E41:F42"/>
    <mergeCell ref="H41:I42"/>
    <mergeCell ref="A39:A40"/>
    <mergeCell ref="B39:C40"/>
    <mergeCell ref="D39:D40"/>
    <mergeCell ref="E39:F40"/>
    <mergeCell ref="H39:I40"/>
    <mergeCell ref="A37:A38"/>
    <mergeCell ref="B37:C38"/>
    <mergeCell ref="D37:D38"/>
    <mergeCell ref="E37:F38"/>
    <mergeCell ref="H37:I38"/>
    <mergeCell ref="A35:A36"/>
    <mergeCell ref="B35:C36"/>
    <mergeCell ref="D35:D36"/>
    <mergeCell ref="E35:F36"/>
    <mergeCell ref="H35:I36"/>
    <mergeCell ref="A33:A34"/>
    <mergeCell ref="B33:C34"/>
    <mergeCell ref="D33:D34"/>
    <mergeCell ref="E33:F34"/>
    <mergeCell ref="H33:I34"/>
    <mergeCell ref="A31:A32"/>
    <mergeCell ref="B31:C32"/>
    <mergeCell ref="D31:D32"/>
    <mergeCell ref="E31:F32"/>
    <mergeCell ref="H31:I32"/>
    <mergeCell ref="D29:D30"/>
    <mergeCell ref="E29:F30"/>
    <mergeCell ref="H29:I30"/>
    <mergeCell ref="A27:A28"/>
    <mergeCell ref="B27:C28"/>
    <mergeCell ref="D27:D28"/>
    <mergeCell ref="E27:F28"/>
    <mergeCell ref="H27:I28"/>
    <mergeCell ref="G29:G30"/>
    <mergeCell ref="C2:F2"/>
    <mergeCell ref="E17:F18"/>
    <mergeCell ref="B16:C16"/>
    <mergeCell ref="E16:F16"/>
    <mergeCell ref="H16:I16"/>
    <mergeCell ref="A25:A26"/>
    <mergeCell ref="B25:C26"/>
    <mergeCell ref="D25:D26"/>
    <mergeCell ref="E25:F26"/>
    <mergeCell ref="H25:I26"/>
    <mergeCell ref="A17:A18"/>
    <mergeCell ref="D17:D18"/>
    <mergeCell ref="D23:D24"/>
    <mergeCell ref="E23:F24"/>
    <mergeCell ref="H23:I24"/>
    <mergeCell ref="A2:B2"/>
    <mergeCell ref="A4:H4"/>
    <mergeCell ref="A5:I5"/>
    <mergeCell ref="A6:I7"/>
    <mergeCell ref="H2:I2"/>
    <mergeCell ref="A55:C55"/>
    <mergeCell ref="A21:A22"/>
    <mergeCell ref="B21:C22"/>
    <mergeCell ref="D21:D22"/>
    <mergeCell ref="E21:F22"/>
    <mergeCell ref="H21:I22"/>
    <mergeCell ref="A23:A24"/>
    <mergeCell ref="B23:C24"/>
    <mergeCell ref="A29:A30"/>
    <mergeCell ref="B29:C30"/>
    <mergeCell ref="Q1:U1"/>
    <mergeCell ref="H17:I18"/>
    <mergeCell ref="B17:C18"/>
    <mergeCell ref="A19:A20"/>
    <mergeCell ref="B19:C20"/>
    <mergeCell ref="D19:D20"/>
    <mergeCell ref="E19:F20"/>
    <mergeCell ref="H19:I20"/>
    <mergeCell ref="A1:I1"/>
    <mergeCell ref="A8:I15"/>
  </mergeCells>
  <dataValidations count="3">
    <dataValidation errorStyle="warning" type="textLength" operator="lessThanOrEqual" showInputMessage="1" showErrorMessage="1" prompt="Máx 50 caracteres" error="¡Se superó el máximo de caracteres permitido!" sqref="B17:C54 E17:F54 H17:I54 G17 G19:G53">
      <formula1>50</formula1>
    </dataValidation>
    <dataValidation errorStyle="warning" type="textLength" operator="lessThanOrEqual" showInputMessage="1" showErrorMessage="1" prompt="Máx 20 caracteres" error="¡Se superó el máximo de caracteres permitido!" sqref="A17:A54 D17:D54">
      <formula1>20</formula1>
    </dataValidation>
    <dataValidation errorStyle="warning" type="textLength" operator="lessThanOrEqual" allowBlank="1" showInputMessage="1" showErrorMessage="1" prompt="Máx 980 caracteres&#10;&#10;(aprox. 165 palabras en 10 líneas)" error="¡Se superó el máximo de caracteres permitido!" sqref="A8:I15">
      <formula1>980</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2015-03-10T19:21:49Z</dcterms:modified>
  <cp:category/>
  <cp:version/>
  <cp:contentType/>
  <cp:contentStatus/>
</cp:coreProperties>
</file>